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e Director\board, budget  and management meetings\Budget\6.30.2026 Budget\"/>
    </mc:Choice>
  </mc:AlternateContent>
  <xr:revisionPtr revIDLastSave="0" documentId="8_{D92AD78C-0BA4-43F1-B55B-6972F6C12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Mod #1" sheetId="74" r:id="rId1"/>
    <sheet name="MOD 1" sheetId="50" state="hidden" r:id="rId2"/>
    <sheet name="SERA" sheetId="53" state="hidden" r:id="rId3"/>
  </sheets>
  <definedNames>
    <definedName name="_xlnm._FilterDatabase" localSheetId="1" hidden="1">'MOD 1'!$A$4:$M$28</definedName>
    <definedName name="_xlnm._FilterDatabase" localSheetId="2" hidden="1">SERA!$A$1:$J$1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50" l="1"/>
  <c r="I15" i="50"/>
  <c r="D9" i="50" l="1"/>
  <c r="D7" i="50"/>
  <c r="F6" i="50" l="1"/>
  <c r="F7" i="50"/>
  <c r="F8" i="50"/>
  <c r="F9" i="50"/>
  <c r="F10" i="50"/>
  <c r="F11" i="50"/>
  <c r="F12" i="50"/>
  <c r="F13" i="50"/>
  <c r="F14" i="50"/>
  <c r="F15" i="50"/>
  <c r="F16" i="50"/>
  <c r="F17" i="50"/>
  <c r="F18" i="50"/>
  <c r="F19" i="50"/>
  <c r="F20" i="50"/>
  <c r="F21" i="50"/>
  <c r="F22" i="50"/>
  <c r="F23" i="50"/>
  <c r="F24" i="50"/>
  <c r="F26" i="50"/>
  <c r="F5" i="50"/>
  <c r="F27" i="50" l="1"/>
  <c r="H27" i="50" s="1"/>
  <c r="I27" i="50" s="1"/>
  <c r="H26" i="50"/>
  <c r="J26" i="50" s="1"/>
  <c r="H25" i="50"/>
  <c r="J25" i="50" s="1"/>
  <c r="H24" i="50"/>
  <c r="H23" i="50"/>
  <c r="J23" i="50" s="1"/>
  <c r="L23" i="50" s="1"/>
  <c r="H22" i="50"/>
  <c r="J22" i="50" s="1"/>
  <c r="K21" i="50"/>
  <c r="K28" i="50" s="1"/>
  <c r="H21" i="50"/>
  <c r="J21" i="50" s="1"/>
  <c r="L21" i="50" s="1"/>
  <c r="G20" i="50"/>
  <c r="H20" i="50"/>
  <c r="J20" i="50" s="1"/>
  <c r="L20" i="50" s="1"/>
  <c r="H19" i="50"/>
  <c r="J19" i="50" s="1"/>
  <c r="L19" i="50" s="1"/>
  <c r="H18" i="50"/>
  <c r="J18" i="50" s="1"/>
  <c r="H17" i="50"/>
  <c r="H16" i="50"/>
  <c r="J16" i="50" s="1"/>
  <c r="H15" i="50"/>
  <c r="H14" i="50"/>
  <c r="J14" i="50" s="1"/>
  <c r="L14" i="50" s="1"/>
  <c r="H13" i="50"/>
  <c r="J13" i="50" s="1"/>
  <c r="L13" i="50" s="1"/>
  <c r="H12" i="50"/>
  <c r="J12" i="50" s="1"/>
  <c r="H10" i="50"/>
  <c r="J10" i="50" s="1"/>
  <c r="I9" i="50"/>
  <c r="H9" i="50"/>
  <c r="J9" i="50" s="1"/>
  <c r="H8" i="50"/>
  <c r="J8" i="50" s="1"/>
  <c r="I7" i="50"/>
  <c r="L8" i="50" l="1"/>
  <c r="L26" i="50"/>
  <c r="L16" i="50"/>
  <c r="L12" i="50"/>
  <c r="L18" i="50"/>
  <c r="L25" i="50"/>
  <c r="L22" i="50"/>
  <c r="L10" i="50"/>
  <c r="L9" i="50"/>
  <c r="J17" i="50"/>
  <c r="J24" i="50"/>
  <c r="H6" i="50"/>
  <c r="J6" i="50" s="1"/>
  <c r="D28" i="50"/>
  <c r="E28" i="50"/>
  <c r="G28" i="50"/>
  <c r="H11" i="50"/>
  <c r="J11" i="50" s="1"/>
  <c r="H7" i="50"/>
  <c r="J7" i="50" s="1"/>
  <c r="J27" i="50"/>
  <c r="L27" i="50" s="1"/>
  <c r="J15" i="50"/>
  <c r="L11" i="50" l="1"/>
  <c r="L6" i="50"/>
  <c r="L24" i="50"/>
  <c r="L15" i="50"/>
  <c r="L17" i="50"/>
  <c r="L7" i="50"/>
  <c r="I28" i="50"/>
  <c r="F28" i="50"/>
  <c r="H5" i="50"/>
  <c r="H28" i="50" l="1"/>
  <c r="J5" i="50"/>
  <c r="L5" i="50" l="1"/>
  <c r="J28" i="50"/>
  <c r="L28" i="50" s="1"/>
</calcChain>
</file>

<file path=xl/sharedStrings.xml><?xml version="1.0" encoding="utf-8"?>
<sst xmlns="http://schemas.openxmlformats.org/spreadsheetml/2006/main" count="272" uniqueCount="155">
  <si>
    <t>Wagner Peyser</t>
  </si>
  <si>
    <t>Military Spouse</t>
  </si>
  <si>
    <t>Local Veteran Program (LVER)</t>
  </si>
  <si>
    <t>Disabled Veteran Program (DVOP)</t>
  </si>
  <si>
    <t>CareerSource Okaloosa Walton</t>
  </si>
  <si>
    <t>Supplemental Nutrition Assistance Program (SNAP)</t>
  </si>
  <si>
    <t>Reemployment Assessments (RESEA)</t>
  </si>
  <si>
    <t>Rapid Response</t>
  </si>
  <si>
    <t>Expires</t>
  </si>
  <si>
    <t>Get There Faster</t>
  </si>
  <si>
    <t>RESEA</t>
  </si>
  <si>
    <t>040841</t>
  </si>
  <si>
    <t>WIOA YOUTH</t>
  </si>
  <si>
    <t>GET THERE FASTER</t>
  </si>
  <si>
    <t>WELFARE TRANSITION</t>
  </si>
  <si>
    <t>NFA</t>
  </si>
  <si>
    <t>041364</t>
  </si>
  <si>
    <t>041589</t>
  </si>
  <si>
    <t>SNAP</t>
  </si>
  <si>
    <t>WAGNER PEYSER</t>
  </si>
  <si>
    <t>MILITARY FAMILY</t>
  </si>
  <si>
    <t>DVOP</t>
  </si>
  <si>
    <t>RAPID RESPONSE</t>
  </si>
  <si>
    <t>Budgeted Revenue</t>
  </si>
  <si>
    <t>Wages and Benefits</t>
  </si>
  <si>
    <t>Professional Services</t>
  </si>
  <si>
    <t>Facilities</t>
  </si>
  <si>
    <t>Client Services</t>
  </si>
  <si>
    <t>Administration</t>
  </si>
  <si>
    <t>Other</t>
  </si>
  <si>
    <t>LVER</t>
  </si>
  <si>
    <t>Apprenticeship Navigator</t>
  </si>
  <si>
    <t>CDL Driver Training Initiative</t>
  </si>
  <si>
    <t>041789</t>
  </si>
  <si>
    <t>041931</t>
  </si>
  <si>
    <t>041901</t>
  </si>
  <si>
    <t>Welfare Transition</t>
  </si>
  <si>
    <t>WIOA Adult</t>
  </si>
  <si>
    <t>WIOA Dislocated Worker</t>
  </si>
  <si>
    <t>WIOA Rural Initiatives</t>
  </si>
  <si>
    <t xml:space="preserve">WIOA Youth </t>
  </si>
  <si>
    <t>RURAL INITIATIVES</t>
  </si>
  <si>
    <t>TOTAL BUDGET</t>
  </si>
  <si>
    <t>041956</t>
  </si>
  <si>
    <t>Revenue</t>
  </si>
  <si>
    <t>Total Awards Available</t>
  </si>
  <si>
    <t xml:space="preserve">Welfare Transition </t>
  </si>
  <si>
    <t>041510</t>
  </si>
  <si>
    <t>041534</t>
  </si>
  <si>
    <t>7.1.2023-6.30.2024</t>
  </si>
  <si>
    <t>NOT ISSUED</t>
  </si>
  <si>
    <t>Revision Notes</t>
  </si>
  <si>
    <t>Less Planned Carryover to 6.30.2025</t>
  </si>
  <si>
    <t>042202-Not fully issued</t>
  </si>
  <si>
    <t>042333-Not fully issued</t>
  </si>
  <si>
    <t>6.20.2023 Budget</t>
  </si>
  <si>
    <t>Change in Budget from PY</t>
  </si>
  <si>
    <t xml:space="preserve">EXPENSES </t>
  </si>
  <si>
    <t>New NFA's</t>
  </si>
  <si>
    <t>Estimated Funds Available Current Budget Year</t>
  </si>
  <si>
    <t>SEE tab WP AWARD for actual</t>
  </si>
  <si>
    <t>Actual Carryover From 6.30.23</t>
  </si>
  <si>
    <t>Total Award</t>
  </si>
  <si>
    <t xml:space="preserve">Total  spent at 6.30.23 </t>
  </si>
  <si>
    <t>042787</t>
  </si>
  <si>
    <t>042500</t>
  </si>
  <si>
    <t>042840</t>
  </si>
  <si>
    <t>042759</t>
  </si>
  <si>
    <t>042743</t>
  </si>
  <si>
    <t>.</t>
  </si>
  <si>
    <t>budgeted actual exp from 6.30.2023</t>
  </si>
  <si>
    <t>Report Name</t>
  </si>
  <si>
    <t>Report Date</t>
  </si>
  <si>
    <t>From Date</t>
  </si>
  <si>
    <t>To Date</t>
  </si>
  <si>
    <t>Program/ Project</t>
  </si>
  <si>
    <t>NFA ID</t>
  </si>
  <si>
    <t>NFA Start Date</t>
  </si>
  <si>
    <t>NFA End Date</t>
  </si>
  <si>
    <t>NFA Award</t>
  </si>
  <si>
    <t>Grant Summary Report</t>
  </si>
  <si>
    <t>August 1, 2023</t>
  </si>
  <si>
    <t>WIOA - Adult</t>
  </si>
  <si>
    <t>039237</t>
  </si>
  <si>
    <t>040162</t>
  </si>
  <si>
    <t>WIOA - Dislocated Worker</t>
  </si>
  <si>
    <t>039213</t>
  </si>
  <si>
    <t>040186</t>
  </si>
  <si>
    <t>WIOA - Youth</t>
  </si>
  <si>
    <t>039056</t>
  </si>
  <si>
    <t>040051</t>
  </si>
  <si>
    <t>041043</t>
  </si>
  <si>
    <t>041065</t>
  </si>
  <si>
    <t>041613</t>
  </si>
  <si>
    <t>040342</t>
  </si>
  <si>
    <t>039998</t>
  </si>
  <si>
    <t>040425</t>
  </si>
  <si>
    <t>041486</t>
  </si>
  <si>
    <t>040724</t>
  </si>
  <si>
    <t>041465</t>
  </si>
  <si>
    <t>SFY21-22 WIOA Rural Initiatives</t>
  </si>
  <si>
    <t>2021 Supplemental SNAP</t>
  </si>
  <si>
    <t>041323</t>
  </si>
  <si>
    <t>041868</t>
  </si>
  <si>
    <t>COVID 19</t>
  </si>
  <si>
    <t>038881</t>
  </si>
  <si>
    <t>Get There Faster Veterans and Military Spouses</t>
  </si>
  <si>
    <t>One-Stop Security</t>
  </si>
  <si>
    <t>040690</t>
  </si>
  <si>
    <t>041773</t>
  </si>
  <si>
    <t>SFY20-21 Performance Incentives</t>
  </si>
  <si>
    <t>039322</t>
  </si>
  <si>
    <t>SFY21-22 Foundational Skills</t>
  </si>
  <si>
    <t>040137</t>
  </si>
  <si>
    <t>040365</t>
  </si>
  <si>
    <t>SFY22-23 WIOA Rural Initiatives</t>
  </si>
  <si>
    <t>Supplemental Nutrition Assistance Program</t>
  </si>
  <si>
    <t>040535</t>
  </si>
  <si>
    <t>041822</t>
  </si>
  <si>
    <t>Veterans Program-Disabled Veterans</t>
  </si>
  <si>
    <t>042333</t>
  </si>
  <si>
    <t>Veterans Program-Local Veterans</t>
  </si>
  <si>
    <t>042202</t>
  </si>
  <si>
    <t>Veterans Program-Veterans Incentives</t>
  </si>
  <si>
    <t>041770</t>
  </si>
  <si>
    <t>Welfare Transition Program - July - September</t>
  </si>
  <si>
    <t>Welfare Transition Program - Oct - June</t>
  </si>
  <si>
    <t>Welfare Transition Program-Oct - June</t>
  </si>
  <si>
    <t>WP7B SFY21-22 Military Family Employment Advocacy Program</t>
  </si>
  <si>
    <t>040451</t>
  </si>
  <si>
    <t>WP7B SFY22-23 Military Family Employment Advocacy Program</t>
  </si>
  <si>
    <t>notes</t>
  </si>
  <si>
    <t>reduced $25k from py</t>
  </si>
  <si>
    <t>increased from py</t>
  </si>
  <si>
    <t>reduced from PY</t>
  </si>
  <si>
    <t>assumed not renewed</t>
  </si>
  <si>
    <t>Actual Grant Spending</t>
  </si>
  <si>
    <t>042868</t>
  </si>
  <si>
    <t>042892</t>
  </si>
  <si>
    <t>042816</t>
  </si>
  <si>
    <t>returning $175k</t>
  </si>
  <si>
    <t>WIOA ADULT &amp; DLW</t>
  </si>
  <si>
    <t>042899</t>
  </si>
  <si>
    <t>carryover for mobile unit</t>
  </si>
  <si>
    <t xml:space="preserve">Mod 1 Budget  </t>
  </si>
  <si>
    <t>additional amounts above NFA received last year.  This increase not in budget.</t>
  </si>
  <si>
    <t>$20k decrease for 9.30.2024</t>
  </si>
  <si>
    <t>see WT and SNAP tab  $30k decrease from PY</t>
  </si>
  <si>
    <t>Used next NFA to make budget work</t>
  </si>
  <si>
    <t>Overspent 6.30.2023 into next NFA.  Used $50k in current NFA</t>
  </si>
  <si>
    <t>CareerSource Okaloosa Walton Budget</t>
  </si>
  <si>
    <t>Hope Florida WIOA</t>
  </si>
  <si>
    <t>Hope Navigator</t>
  </si>
  <si>
    <t xml:space="preserve">7/1/2025-6/30/2026 </t>
  </si>
  <si>
    <t>TOTAL BUDGETED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</si>
</sst>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7" formatCode="_(* #,##0.00_);_(* \(#,##0.00\);_(* &quot;-&quot;_);_(@_)"/>
    <numFmt numFmtId="168" formatCode="&quot;$&quot;#,##0.00"/>
  </numFmts>
  <fonts count="25" x14ac:knownFonts="1"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rgb="FF3F3F3F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9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4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4" applyNumberFormat="0" applyAlignment="0" applyProtection="0"/>
    <xf numFmtId="0" fontId="13" fillId="6" borderId="5" applyNumberFormat="0" applyAlignment="0" applyProtection="0"/>
    <xf numFmtId="0" fontId="5" fillId="6" borderId="4" applyNumberFormat="0" applyAlignment="0" applyProtection="0"/>
    <xf numFmtId="0" fontId="11" fillId="0" borderId="6" applyNumberFormat="0" applyFill="0" applyAlignment="0" applyProtection="0"/>
    <xf numFmtId="0" fontId="6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7">
    <xf numFmtId="0" fontId="0" fillId="0" borderId="0" xfId="0"/>
    <xf numFmtId="0" fontId="19" fillId="0" borderId="0" xfId="0" applyFont="1"/>
    <xf numFmtId="0" fontId="17" fillId="0" borderId="0" xfId="0" applyFont="1"/>
    <xf numFmtId="165" fontId="16" fillId="0" borderId="10" xfId="3" applyNumberFormat="1" applyFont="1" applyFill="1" applyBorder="1" applyAlignment="1">
      <alignment horizontal="right" wrapText="1"/>
    </xf>
    <xf numFmtId="164" fontId="17" fillId="0" borderId="0" xfId="0" applyNumberFormat="1" applyFont="1" applyAlignment="1">
      <alignment horizontal="right" wrapText="1"/>
    </xf>
    <xf numFmtId="42" fontId="17" fillId="0" borderId="0" xfId="0" applyNumberFormat="1" applyFont="1"/>
    <xf numFmtId="0" fontId="17" fillId="0" borderId="0" xfId="0" applyFont="1" applyAlignment="1">
      <alignment wrapText="1"/>
    </xf>
    <xf numFmtId="44" fontId="17" fillId="0" borderId="0" xfId="3" applyFont="1" applyFill="1"/>
    <xf numFmtId="41" fontId="17" fillId="0" borderId="10" xfId="0" applyNumberFormat="1" applyFont="1" applyBorder="1" applyAlignment="1">
      <alignment horizontal="right" wrapText="1"/>
    </xf>
    <xf numFmtId="41" fontId="16" fillId="0" borderId="10" xfId="0" applyNumberFormat="1" applyFont="1" applyBorder="1" applyAlignment="1">
      <alignment horizontal="right" wrapText="1"/>
    </xf>
    <xf numFmtId="42" fontId="17" fillId="0" borderId="10" xfId="3" applyNumberFormat="1" applyFont="1" applyFill="1" applyBorder="1" applyAlignment="1">
      <alignment wrapText="1"/>
    </xf>
    <xf numFmtId="42" fontId="17" fillId="0" borderId="14" xfId="3" applyNumberFormat="1" applyFont="1" applyFill="1" applyBorder="1" applyAlignment="1">
      <alignment wrapText="1"/>
    </xf>
    <xf numFmtId="41" fontId="16" fillId="0" borderId="10" xfId="3" applyNumberFormat="1" applyFont="1" applyFill="1" applyBorder="1" applyAlignment="1">
      <alignment horizontal="right" wrapText="1"/>
    </xf>
    <xf numFmtId="41" fontId="17" fillId="0" borderId="10" xfId="3" applyNumberFormat="1" applyFont="1" applyFill="1" applyBorder="1" applyAlignment="1">
      <alignment horizontal="right" wrapText="1"/>
    </xf>
    <xf numFmtId="42" fontId="16" fillId="0" borderId="10" xfId="3" applyNumberFormat="1" applyFont="1" applyFill="1" applyBorder="1" applyAlignment="1">
      <alignment wrapText="1"/>
    </xf>
    <xf numFmtId="41" fontId="17" fillId="0" borderId="10" xfId="49" applyNumberFormat="1" applyFont="1" applyFill="1" applyBorder="1"/>
    <xf numFmtId="41" fontId="17" fillId="34" borderId="10" xfId="0" applyNumberFormat="1" applyFont="1" applyFill="1" applyBorder="1" applyAlignment="1">
      <alignment horizontal="right" wrapText="1"/>
    </xf>
    <xf numFmtId="41" fontId="17" fillId="34" borderId="10" xfId="3" applyNumberFormat="1" applyFont="1" applyFill="1" applyBorder="1"/>
    <xf numFmtId="41" fontId="17" fillId="34" borderId="10" xfId="3" applyNumberFormat="1" applyFont="1" applyFill="1" applyBorder="1" applyAlignment="1">
      <alignment horizontal="right" wrapText="1"/>
    </xf>
    <xf numFmtId="0" fontId="17" fillId="0" borderId="10" xfId="0" applyFont="1" applyBorder="1" applyAlignment="1">
      <alignment horizontal="left" wrapText="1"/>
    </xf>
    <xf numFmtId="0" fontId="17" fillId="0" borderId="10" xfId="0" applyFont="1" applyBorder="1"/>
    <xf numFmtId="49" fontId="17" fillId="0" borderId="10" xfId="0" applyNumberFormat="1" applyFont="1" applyBorder="1" applyAlignment="1">
      <alignment horizontal="center" wrapText="1"/>
    </xf>
    <xf numFmtId="14" fontId="17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4" fontId="16" fillId="0" borderId="10" xfId="0" applyNumberFormat="1" applyFont="1" applyBorder="1"/>
    <xf numFmtId="0" fontId="17" fillId="0" borderId="10" xfId="0" applyFont="1" applyBorder="1" applyAlignment="1">
      <alignment horizontal="center"/>
    </xf>
    <xf numFmtId="14" fontId="17" fillId="0" borderId="10" xfId="47" applyNumberFormat="1" applyFont="1" applyBorder="1"/>
    <xf numFmtId="14" fontId="16" fillId="0" borderId="10" xfId="47" applyNumberFormat="1" applyFont="1" applyBorder="1"/>
    <xf numFmtId="0" fontId="18" fillId="0" borderId="13" xfId="0" applyFont="1" applyBorder="1" applyAlignment="1">
      <alignment horizontal="center" wrapText="1"/>
    </xf>
    <xf numFmtId="164" fontId="17" fillId="0" borderId="0" xfId="0" applyNumberFormat="1" applyFont="1" applyAlignment="1">
      <alignment horizontal="center" wrapText="1"/>
    </xf>
    <xf numFmtId="14" fontId="17" fillId="0" borderId="0" xfId="0" applyNumberFormat="1" applyFont="1" applyAlignment="1">
      <alignment horizontal="right" wrapText="1"/>
    </xf>
    <xf numFmtId="0" fontId="16" fillId="0" borderId="0" xfId="0" applyFont="1"/>
    <xf numFmtId="0" fontId="17" fillId="0" borderId="0" xfId="0" applyFont="1" applyAlignment="1">
      <alignment horizontal="left" wrapText="1"/>
    </xf>
    <xf numFmtId="41" fontId="17" fillId="33" borderId="10" xfId="0" applyNumberFormat="1" applyFont="1" applyFill="1" applyBorder="1" applyAlignment="1">
      <alignment horizontal="right" wrapText="1"/>
    </xf>
    <xf numFmtId="0" fontId="17" fillId="0" borderId="13" xfId="0" applyFont="1" applyBorder="1"/>
    <xf numFmtId="0" fontId="18" fillId="0" borderId="13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164" fontId="17" fillId="34" borderId="0" xfId="0" applyNumberFormat="1" applyFont="1" applyFill="1" applyAlignment="1">
      <alignment horizontal="right" wrapText="1"/>
    </xf>
    <xf numFmtId="0" fontId="18" fillId="34" borderId="13" xfId="0" applyFont="1" applyFill="1" applyBorder="1" applyAlignment="1">
      <alignment horizontal="center" wrapText="1"/>
    </xf>
    <xf numFmtId="0" fontId="17" fillId="33" borderId="10" xfId="0" applyFont="1" applyFill="1" applyBorder="1" applyAlignment="1">
      <alignment horizontal="center"/>
    </xf>
    <xf numFmtId="49" fontId="17" fillId="33" borderId="10" xfId="0" applyNumberFormat="1" applyFont="1" applyFill="1" applyBorder="1" applyAlignment="1">
      <alignment horizontal="center" wrapText="1"/>
    </xf>
    <xf numFmtId="41" fontId="17" fillId="35" borderId="10" xfId="3" applyNumberFormat="1" applyFont="1" applyFill="1" applyBorder="1"/>
    <xf numFmtId="0" fontId="18" fillId="33" borderId="13" xfId="0" applyFont="1" applyFill="1" applyBorder="1" applyAlignment="1">
      <alignment horizontal="center" wrapText="1"/>
    </xf>
    <xf numFmtId="41" fontId="17" fillId="33" borderId="10" xfId="3" applyNumberFormat="1" applyFont="1" applyFill="1" applyBorder="1" applyAlignment="1">
      <alignment horizontal="right" wrapText="1"/>
    </xf>
    <xf numFmtId="14" fontId="19" fillId="0" borderId="0" xfId="0" applyNumberFormat="1" applyFont="1"/>
    <xf numFmtId="44" fontId="19" fillId="0" borderId="0" xfId="49" applyFont="1"/>
    <xf numFmtId="168" fontId="17" fillId="34" borderId="0" xfId="0" applyNumberFormat="1" applyFont="1" applyFill="1" applyAlignment="1">
      <alignment horizontal="right" wrapText="1"/>
    </xf>
    <xf numFmtId="167" fontId="17" fillId="34" borderId="10" xfId="0" applyNumberFormat="1" applyFont="1" applyFill="1" applyBorder="1" applyAlignment="1">
      <alignment horizontal="right" wrapText="1"/>
    </xf>
    <xf numFmtId="167" fontId="16" fillId="34" borderId="10" xfId="3" applyNumberFormat="1" applyFont="1" applyFill="1" applyBorder="1" applyAlignment="1">
      <alignment horizontal="right" wrapText="1"/>
    </xf>
    <xf numFmtId="167" fontId="17" fillId="34" borderId="10" xfId="49" applyNumberFormat="1" applyFont="1" applyFill="1" applyBorder="1"/>
    <xf numFmtId="167" fontId="17" fillId="34" borderId="0" xfId="0" applyNumberFormat="1" applyFont="1" applyFill="1" applyAlignment="1">
      <alignment horizontal="right" wrapText="1"/>
    </xf>
    <xf numFmtId="167" fontId="2" fillId="34" borderId="10" xfId="49" applyNumberFormat="1" applyFont="1" applyFill="1" applyBorder="1"/>
    <xf numFmtId="167" fontId="17" fillId="35" borderId="10" xfId="0" applyNumberFormat="1" applyFont="1" applyFill="1" applyBorder="1" applyAlignment="1">
      <alignment horizontal="right" wrapText="1"/>
    </xf>
    <xf numFmtId="168" fontId="17" fillId="0" borderId="0" xfId="0" applyNumberFormat="1" applyFont="1" applyAlignment="1">
      <alignment horizontal="right" wrapText="1"/>
    </xf>
    <xf numFmtId="167" fontId="17" fillId="0" borderId="10" xfId="0" applyNumberFormat="1" applyFont="1" applyBorder="1" applyAlignment="1">
      <alignment horizontal="right" wrapText="1"/>
    </xf>
    <xf numFmtId="0" fontId="17" fillId="0" borderId="0" xfId="0" quotePrefix="1" applyFont="1" applyAlignment="1">
      <alignment horizontal="center"/>
    </xf>
    <xf numFmtId="0" fontId="17" fillId="0" borderId="10" xfId="0" quotePrefix="1" applyFont="1" applyBorder="1" applyAlignment="1">
      <alignment horizontal="center"/>
    </xf>
    <xf numFmtId="42" fontId="17" fillId="0" borderId="10" xfId="3" applyNumberFormat="1" applyFont="1" applyFill="1" applyBorder="1"/>
    <xf numFmtId="164" fontId="17" fillId="33" borderId="0" xfId="0" applyNumberFormat="1" applyFont="1" applyFill="1" applyAlignment="1">
      <alignment horizontal="right" wrapText="1"/>
    </xf>
    <xf numFmtId="41" fontId="17" fillId="0" borderId="10" xfId="0" applyNumberFormat="1" applyFont="1" applyBorder="1" applyAlignment="1">
      <alignment horizontal="left" vertical="top" wrapText="1"/>
    </xf>
    <xf numFmtId="42" fontId="21" fillId="0" borderId="11" xfId="3" applyNumberFormat="1" applyFont="1" applyFill="1" applyBorder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center" wrapText="1"/>
    </xf>
    <xf numFmtId="42" fontId="16" fillId="0" borderId="11" xfId="3" applyNumberFormat="1" applyFont="1" applyFill="1" applyBorder="1"/>
    <xf numFmtId="43" fontId="17" fillId="0" borderId="0" xfId="0" applyNumberFormat="1" applyFont="1"/>
    <xf numFmtId="44" fontId="17" fillId="0" borderId="0" xfId="0" applyNumberFormat="1" applyFont="1"/>
    <xf numFmtId="0" fontId="23" fillId="0" borderId="0" xfId="0" applyFont="1" applyAlignment="1">
      <alignment horizontal="left"/>
    </xf>
    <xf numFmtId="42" fontId="22" fillId="0" borderId="11" xfId="3" applyNumberFormat="1" applyFont="1" applyFill="1" applyBorder="1"/>
    <xf numFmtId="42" fontId="23" fillId="0" borderId="11" xfId="3" applyNumberFormat="1" applyFont="1" applyFill="1" applyBorder="1"/>
    <xf numFmtId="0" fontId="22" fillId="0" borderId="0" xfId="0" applyFont="1"/>
    <xf numFmtId="41" fontId="23" fillId="0" borderId="0" xfId="0" applyNumberFormat="1" applyFont="1" applyAlignment="1">
      <alignment horizontal="right" wrapText="1"/>
    </xf>
    <xf numFmtId="0" fontId="23" fillId="0" borderId="0" xfId="0" applyFont="1"/>
    <xf numFmtId="0" fontId="22" fillId="0" borderId="0" xfId="0" applyFont="1" applyAlignment="1">
      <alignment horizontal="left"/>
    </xf>
    <xf numFmtId="41" fontId="22" fillId="0" borderId="0" xfId="0" applyNumberFormat="1" applyFont="1" applyAlignment="1">
      <alignment horizontal="right" wrapText="1"/>
    </xf>
    <xf numFmtId="165" fontId="22" fillId="0" borderId="10" xfId="3" applyNumberFormat="1" applyFont="1" applyFill="1" applyBorder="1" applyAlignment="1">
      <alignment horizontal="right" wrapText="1"/>
    </xf>
    <xf numFmtId="165" fontId="22" fillId="0" borderId="10" xfId="3" applyNumberFormat="1" applyFont="1" applyFill="1" applyBorder="1"/>
    <xf numFmtId="9" fontId="22" fillId="0" borderId="0" xfId="5" applyFont="1" applyFill="1" applyBorder="1"/>
    <xf numFmtId="41" fontId="22" fillId="0" borderId="10" xfId="0" applyNumberFormat="1" applyFont="1" applyBorder="1" applyAlignment="1">
      <alignment horizontal="right" wrapText="1"/>
    </xf>
    <xf numFmtId="41" fontId="22" fillId="0" borderId="10" xfId="0" applyNumberFormat="1" applyFont="1" applyBorder="1"/>
    <xf numFmtId="164" fontId="24" fillId="0" borderId="0" xfId="0" applyNumberFormat="1" applyFont="1" applyAlignment="1">
      <alignment horizontal="center" wrapText="1"/>
    </xf>
    <xf numFmtId="164" fontId="22" fillId="0" borderId="0" xfId="0" applyNumberFormat="1" applyFont="1" applyAlignment="1">
      <alignment horizontal="right" wrapText="1"/>
    </xf>
    <xf numFmtId="42" fontId="23" fillId="0" borderId="0" xfId="3" applyNumberFormat="1" applyFont="1" applyFill="1" applyBorder="1"/>
    <xf numFmtId="41" fontId="22" fillId="0" borderId="0" xfId="0" applyNumberFormat="1" applyFont="1"/>
    <xf numFmtId="165" fontId="22" fillId="0" borderId="12" xfId="3" applyNumberFormat="1" applyFont="1" applyFill="1" applyBorder="1"/>
    <xf numFmtId="41" fontId="22" fillId="0" borderId="12" xfId="0" applyNumberFormat="1" applyFont="1" applyBorder="1"/>
    <xf numFmtId="165" fontId="23" fillId="0" borderId="0" xfId="3" applyNumberFormat="1" applyFont="1" applyFill="1" applyBorder="1"/>
    <xf numFmtId="42" fontId="22" fillId="0" borderId="0" xfId="0" applyNumberFormat="1" applyFont="1"/>
    <xf numFmtId="41" fontId="23" fillId="0" borderId="0" xfId="3" applyNumberFormat="1" applyFont="1" applyFill="1" applyBorder="1"/>
    <xf numFmtId="0" fontId="22" fillId="36" borderId="0" xfId="0" applyFont="1" applyFill="1" applyAlignment="1">
      <alignment horizontal="left"/>
    </xf>
    <xf numFmtId="41" fontId="22" fillId="36" borderId="10" xfId="0" applyNumberFormat="1" applyFont="1" applyFill="1" applyBorder="1" applyAlignment="1">
      <alignment horizontal="right" wrapText="1"/>
    </xf>
    <xf numFmtId="41" fontId="16" fillId="36" borderId="10" xfId="0" applyNumberFormat="1" applyFont="1" applyFill="1" applyBorder="1" applyAlignment="1">
      <alignment horizontal="right" wrapText="1"/>
    </xf>
    <xf numFmtId="41" fontId="22" fillId="36" borderId="10" xfId="0" applyNumberFormat="1" applyFont="1" applyFill="1" applyBorder="1"/>
    <xf numFmtId="41" fontId="22" fillId="36" borderId="12" xfId="0" applyNumberFormat="1" applyFont="1" applyFill="1" applyBorder="1"/>
    <xf numFmtId="41" fontId="23" fillId="37" borderId="0" xfId="3" applyNumberFormat="1" applyFont="1" applyFill="1" applyBorder="1"/>
    <xf numFmtId="41" fontId="22" fillId="37" borderId="0" xfId="0" applyNumberFormat="1" applyFont="1" applyFill="1"/>
    <xf numFmtId="9" fontId="22" fillId="37" borderId="0" xfId="5" applyFont="1" applyFill="1" applyBorder="1"/>
    <xf numFmtId="41" fontId="22" fillId="37" borderId="0" xfId="3" applyNumberFormat="1" applyFont="1" applyFill="1" applyBorder="1"/>
    <xf numFmtId="0" fontId="21" fillId="0" borderId="0" xfId="0" applyFont="1" applyAlignment="1">
      <alignment horizontal="center" wrapText="1"/>
    </xf>
    <xf numFmtId="43" fontId="22" fillId="0" borderId="0" xfId="0" applyNumberFormat="1" applyFont="1"/>
    <xf numFmtId="44" fontId="22" fillId="0" borderId="0" xfId="0" applyNumberFormat="1" applyFont="1"/>
    <xf numFmtId="0" fontId="21" fillId="0" borderId="0" xfId="0" applyFont="1" applyAlignment="1">
      <alignment horizontal="center"/>
    </xf>
    <xf numFmtId="9" fontId="23" fillId="0" borderId="0" xfId="5" applyFont="1" applyFill="1" applyBorder="1"/>
    <xf numFmtId="0" fontId="23" fillId="37" borderId="0" xfId="0" applyFont="1" applyFill="1"/>
    <xf numFmtId="0" fontId="17" fillId="37" borderId="0" xfId="0" applyFont="1" applyFill="1"/>
    <xf numFmtId="0" fontId="17" fillId="36" borderId="0" xfId="0" applyFont="1" applyFill="1"/>
    <xf numFmtId="44" fontId="23" fillId="0" borderId="0" xfId="0" applyNumberFormat="1" applyFont="1"/>
  </cellXfs>
  <cellStyles count="55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omma [0] 2" xfId="52" xr:uid="{7214B919-78EB-4120-BB40-AADB70103140}"/>
    <cellStyle name="Comma 2" xfId="51" xr:uid="{721C126E-6651-401F-ABA6-625D946EB295}"/>
    <cellStyle name="Comma 3" xfId="54" xr:uid="{39AD6AAE-BA18-40D6-9E93-2E4BB3570B77}"/>
    <cellStyle name="Currency" xfId="3" builtinId="4" customBuiltin="1"/>
    <cellStyle name="Currency [0]" xfId="4" builtinId="7" customBuiltin="1"/>
    <cellStyle name="Currency [0] 2" xfId="50" xr:uid="{06FD2807-DE67-499D-B43C-8E173FEBAAA0}"/>
    <cellStyle name="Currency 2" xfId="49" xr:uid="{16B9CF6A-AD95-499A-B337-951FDAD3EE5B}"/>
    <cellStyle name="Currency 3" xfId="53" xr:uid="{07712A35-E495-443C-8F5D-D6C2552D2DE8}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7" xr:uid="{21CEB66B-E114-4F4E-B057-2C8B3AFF4CDF}"/>
    <cellStyle name="Note" xfId="20" builtinId="10" customBuiltin="1"/>
    <cellStyle name="Output" xfId="15" builtinId="21" customBuiltin="1"/>
    <cellStyle name="Percent" xfId="5" builtinId="5" customBuiltin="1"/>
    <cellStyle name="Percent 2" xfId="48" xr:uid="{43E7BC11-608B-4E8D-A12D-5CAA1ACE53CD}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D20A-EE23-4390-AB98-0E945E65D434}">
  <sheetPr>
    <pageSetUpPr fitToPage="1"/>
  </sheetPr>
  <dimension ref="A1:AC19"/>
  <sheetViews>
    <sheetView tabSelected="1" workbookViewId="0">
      <selection activeCell="B23" sqref="B23"/>
    </sheetView>
  </sheetViews>
  <sheetFormatPr defaultRowHeight="12.75" x14ac:dyDescent="0.2"/>
  <cols>
    <col min="1" max="1" width="44.1640625" style="2" customWidth="1"/>
    <col min="2" max="2" width="16.83203125" style="2" customWidth="1"/>
    <col min="3" max="3" width="15.33203125" style="2" customWidth="1"/>
    <col min="4" max="4" width="15.83203125" style="2" customWidth="1"/>
    <col min="5" max="5" width="14.83203125" style="2" customWidth="1"/>
    <col min="6" max="6" width="13.6640625" style="2" customWidth="1"/>
    <col min="7" max="7" width="13" style="2" customWidth="1"/>
    <col min="8" max="8" width="15.83203125" style="2" customWidth="1"/>
    <col min="9" max="9" width="15" style="2" customWidth="1"/>
    <col min="10" max="10" width="13.33203125" style="2" customWidth="1"/>
    <col min="11" max="12" width="12.83203125" style="2" customWidth="1"/>
    <col min="13" max="13" width="14.6640625" style="2" customWidth="1"/>
    <col min="14" max="14" width="17.6640625" style="2" customWidth="1"/>
    <col min="15" max="16" width="14.6640625" style="2" customWidth="1"/>
    <col min="17" max="17" width="16.1640625" style="2" bestFit="1" customWidth="1"/>
    <col min="18" max="18" width="19.5" style="2" bestFit="1" customWidth="1"/>
    <col min="19" max="19" width="14.6640625" style="2" bestFit="1" customWidth="1"/>
    <col min="20" max="20" width="17.5" style="2" customWidth="1"/>
    <col min="21" max="21" width="63.83203125" style="2" customWidth="1"/>
    <col min="22" max="22" width="14.5" style="2" customWidth="1"/>
    <col min="23" max="23" width="10.83203125" style="2" customWidth="1"/>
    <col min="24" max="26" width="9.33203125" style="2"/>
    <col min="27" max="27" width="3.5" style="2" customWidth="1"/>
    <col min="28" max="16384" width="9.33203125" style="2"/>
  </cols>
  <sheetData>
    <row r="1" spans="1:29" s="31" customFormat="1" x14ac:dyDescent="0.2">
      <c r="A1" s="62" t="s">
        <v>150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9" s="31" customFormat="1" x14ac:dyDescent="0.2">
      <c r="A2" s="62" t="s">
        <v>153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9" s="31" customFormat="1" ht="38.25" x14ac:dyDescent="0.2">
      <c r="A3" s="62"/>
      <c r="B3" s="63" t="s">
        <v>141</v>
      </c>
      <c r="C3" s="63" t="s">
        <v>12</v>
      </c>
      <c r="D3" s="63" t="s">
        <v>14</v>
      </c>
      <c r="E3" s="63" t="s">
        <v>13</v>
      </c>
      <c r="F3" s="63" t="s">
        <v>18</v>
      </c>
      <c r="G3" s="98" t="s">
        <v>19</v>
      </c>
      <c r="H3" s="63" t="s">
        <v>20</v>
      </c>
      <c r="I3" s="63" t="s">
        <v>41</v>
      </c>
      <c r="J3" s="63" t="s">
        <v>10</v>
      </c>
      <c r="K3" s="63" t="s">
        <v>21</v>
      </c>
      <c r="L3" s="63" t="s">
        <v>30</v>
      </c>
      <c r="M3" s="63" t="s">
        <v>22</v>
      </c>
      <c r="N3" s="63" t="s">
        <v>31</v>
      </c>
      <c r="O3" s="63" t="s">
        <v>151</v>
      </c>
      <c r="P3" s="63" t="s">
        <v>152</v>
      </c>
      <c r="Q3" s="98" t="s">
        <v>42</v>
      </c>
      <c r="R3" s="98"/>
      <c r="S3" s="98"/>
      <c r="T3" s="98"/>
    </row>
    <row r="4" spans="1:29" x14ac:dyDescent="0.2">
      <c r="A4" s="67" t="s">
        <v>23</v>
      </c>
      <c r="B4" s="68">
        <v>787013</v>
      </c>
      <c r="C4" s="69">
        <v>391834</v>
      </c>
      <c r="D4" s="69">
        <v>429366</v>
      </c>
      <c r="E4" s="68">
        <v>171524</v>
      </c>
      <c r="F4" s="69">
        <v>72357.84</v>
      </c>
      <c r="G4" s="69">
        <v>38210</v>
      </c>
      <c r="H4" s="68">
        <v>241919</v>
      </c>
      <c r="I4" s="69">
        <v>62500</v>
      </c>
      <c r="J4" s="68">
        <v>141259</v>
      </c>
      <c r="K4" s="69">
        <v>89328</v>
      </c>
      <c r="L4" s="68">
        <v>68772</v>
      </c>
      <c r="M4" s="68">
        <v>85000</v>
      </c>
      <c r="N4" s="68">
        <v>65000</v>
      </c>
      <c r="O4" s="61">
        <v>70560.7</v>
      </c>
      <c r="P4" s="64">
        <v>71428</v>
      </c>
      <c r="Q4" s="69">
        <v>2786071.54</v>
      </c>
      <c r="R4" s="70"/>
      <c r="S4" s="70"/>
      <c r="T4" s="70"/>
    </row>
    <row r="5" spans="1:29" x14ac:dyDescent="0.2">
      <c r="A5" s="67"/>
      <c r="B5" s="71"/>
      <c r="C5" s="71"/>
      <c r="D5" s="71"/>
      <c r="E5" s="71"/>
      <c r="F5" s="71"/>
      <c r="G5" s="72" t="s">
        <v>69</v>
      </c>
      <c r="H5" s="72"/>
      <c r="I5" s="72"/>
      <c r="J5" s="72"/>
      <c r="K5" s="72"/>
      <c r="L5" s="72"/>
      <c r="M5" s="72"/>
      <c r="N5" s="72"/>
      <c r="O5" s="72"/>
      <c r="P5" s="72"/>
      <c r="Q5" s="72"/>
      <c r="R5" s="70"/>
      <c r="S5" s="70"/>
      <c r="T5" s="70"/>
    </row>
    <row r="6" spans="1:29" x14ac:dyDescent="0.2">
      <c r="A6" s="73"/>
      <c r="B6" s="74"/>
      <c r="C6" s="74"/>
      <c r="D6" s="74"/>
      <c r="E6" s="74"/>
      <c r="F6" s="74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66"/>
    </row>
    <row r="7" spans="1:29" x14ac:dyDescent="0.2">
      <c r="A7" s="67" t="s">
        <v>57</v>
      </c>
      <c r="B7" s="74"/>
      <c r="C7" s="74"/>
      <c r="D7" s="74"/>
      <c r="E7" s="74"/>
      <c r="F7" s="74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V7" s="5"/>
    </row>
    <row r="8" spans="1:29" x14ac:dyDescent="0.2">
      <c r="A8" s="73" t="s">
        <v>24</v>
      </c>
      <c r="B8" s="75">
        <v>380000</v>
      </c>
      <c r="C8" s="75">
        <v>205000</v>
      </c>
      <c r="D8" s="75">
        <v>268000</v>
      </c>
      <c r="E8" s="3">
        <v>77000</v>
      </c>
      <c r="F8" s="75">
        <v>48000</v>
      </c>
      <c r="G8" s="76">
        <v>5000</v>
      </c>
      <c r="H8" s="76">
        <v>159000</v>
      </c>
      <c r="I8" s="76">
        <v>41000</v>
      </c>
      <c r="J8" s="76">
        <v>92000</v>
      </c>
      <c r="K8" s="76">
        <v>24000</v>
      </c>
      <c r="L8" s="76">
        <v>13000</v>
      </c>
      <c r="M8" s="76">
        <v>55000</v>
      </c>
      <c r="N8" s="76">
        <v>42000</v>
      </c>
      <c r="O8" s="76">
        <v>46000</v>
      </c>
      <c r="P8" s="76">
        <v>46000</v>
      </c>
      <c r="Q8" s="84">
        <v>1501000</v>
      </c>
      <c r="R8" s="86"/>
      <c r="S8" s="87"/>
      <c r="T8" s="77"/>
      <c r="U8" s="102"/>
      <c r="V8" s="66"/>
      <c r="W8" s="65"/>
    </row>
    <row r="9" spans="1:29" s="105" customFormat="1" x14ac:dyDescent="0.2">
      <c r="A9" s="89" t="s">
        <v>25</v>
      </c>
      <c r="B9" s="90">
        <v>10000</v>
      </c>
      <c r="C9" s="90">
        <v>4000</v>
      </c>
      <c r="D9" s="90">
        <v>8000</v>
      </c>
      <c r="E9" s="91">
        <v>2000</v>
      </c>
      <c r="F9" s="90">
        <v>1000</v>
      </c>
      <c r="G9" s="92">
        <v>2000</v>
      </c>
      <c r="H9" s="92">
        <v>3000</v>
      </c>
      <c r="I9" s="92">
        <v>1000</v>
      </c>
      <c r="J9" s="92">
        <v>2000</v>
      </c>
      <c r="K9" s="92">
        <v>3000</v>
      </c>
      <c r="L9" s="92">
        <v>3000</v>
      </c>
      <c r="M9" s="92">
        <v>1000</v>
      </c>
      <c r="N9" s="92">
        <v>0</v>
      </c>
      <c r="O9" s="92">
        <v>1000</v>
      </c>
      <c r="P9" s="92">
        <v>1000</v>
      </c>
      <c r="Q9" s="93">
        <v>42000</v>
      </c>
      <c r="R9" s="94"/>
      <c r="S9" s="95"/>
      <c r="T9" s="96"/>
      <c r="U9" s="103"/>
      <c r="V9" s="104"/>
      <c r="W9" s="104"/>
      <c r="X9" s="104"/>
      <c r="Y9" s="104"/>
      <c r="Z9" s="104"/>
      <c r="AA9" s="104"/>
      <c r="AB9" s="104"/>
      <c r="AC9" s="104"/>
    </row>
    <row r="10" spans="1:29" x14ac:dyDescent="0.2">
      <c r="A10" s="73" t="s">
        <v>26</v>
      </c>
      <c r="B10" s="78">
        <v>52000</v>
      </c>
      <c r="C10" s="78">
        <v>27000</v>
      </c>
      <c r="D10" s="78">
        <v>36000</v>
      </c>
      <c r="E10" s="9">
        <v>11000</v>
      </c>
      <c r="F10" s="78">
        <v>5000</v>
      </c>
      <c r="G10" s="79">
        <v>16000</v>
      </c>
      <c r="H10" s="79">
        <v>20000</v>
      </c>
      <c r="I10" s="79">
        <v>5000</v>
      </c>
      <c r="J10" s="79">
        <v>11000</v>
      </c>
      <c r="K10" s="79">
        <v>30000</v>
      </c>
      <c r="L10" s="79">
        <v>24000</v>
      </c>
      <c r="M10" s="79">
        <v>7000</v>
      </c>
      <c r="N10" s="79">
        <v>6000</v>
      </c>
      <c r="O10" s="79">
        <v>6000</v>
      </c>
      <c r="P10" s="79">
        <v>7000</v>
      </c>
      <c r="Q10" s="85">
        <v>263000</v>
      </c>
      <c r="R10" s="88"/>
      <c r="S10" s="83"/>
      <c r="T10" s="77"/>
      <c r="U10" s="72"/>
    </row>
    <row r="11" spans="1:29" s="105" customFormat="1" x14ac:dyDescent="0.2">
      <c r="A11" s="89" t="s">
        <v>27</v>
      </c>
      <c r="B11" s="90">
        <v>196430</v>
      </c>
      <c r="C11" s="90">
        <v>78367</v>
      </c>
      <c r="D11" s="90">
        <v>10000</v>
      </c>
      <c r="E11" s="90">
        <v>51457.2</v>
      </c>
      <c r="F11" s="90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/>
      <c r="M11" s="92">
        <v>0</v>
      </c>
      <c r="N11" s="92">
        <v>0</v>
      </c>
      <c r="O11" s="92">
        <v>0</v>
      </c>
      <c r="P11" s="92">
        <v>0</v>
      </c>
      <c r="Q11" s="93">
        <v>336254.2</v>
      </c>
      <c r="R11" s="97"/>
      <c r="S11" s="95"/>
      <c r="T11" s="96"/>
      <c r="U11" s="104"/>
      <c r="V11" s="104"/>
      <c r="W11" s="104"/>
      <c r="X11" s="104"/>
      <c r="Y11" s="104"/>
      <c r="Z11" s="104"/>
      <c r="AA11" s="104"/>
      <c r="AB11" s="104"/>
      <c r="AC11" s="104"/>
    </row>
    <row r="12" spans="1:29" x14ac:dyDescent="0.2">
      <c r="A12" s="73" t="s">
        <v>28</v>
      </c>
      <c r="B12" s="78">
        <v>117648</v>
      </c>
      <c r="C12" s="78">
        <v>63468</v>
      </c>
      <c r="D12" s="78">
        <v>82972.800000000003</v>
      </c>
      <c r="E12" s="78">
        <v>23839.200000000001</v>
      </c>
      <c r="F12" s="78">
        <v>14860.8</v>
      </c>
      <c r="G12" s="78">
        <v>1548</v>
      </c>
      <c r="H12" s="78">
        <v>49226.400000000001</v>
      </c>
      <c r="I12" s="78">
        <v>12693.599999999999</v>
      </c>
      <c r="J12" s="78">
        <v>28483.199999999997</v>
      </c>
      <c r="K12" s="78">
        <v>7430.4</v>
      </c>
      <c r="L12" s="78">
        <v>4024.7999999999997</v>
      </c>
      <c r="M12" s="78">
        <v>17028</v>
      </c>
      <c r="N12" s="78">
        <v>13003.199999999999</v>
      </c>
      <c r="O12" s="78">
        <v>14241.599999999999</v>
      </c>
      <c r="P12" s="78">
        <v>14241.599999999999</v>
      </c>
      <c r="Q12" s="85">
        <v>464709.6</v>
      </c>
      <c r="R12" s="88"/>
      <c r="S12" s="83"/>
      <c r="T12" s="77"/>
      <c r="U12" s="72"/>
      <c r="V12" s="66"/>
    </row>
    <row r="13" spans="1:29" s="105" customFormat="1" x14ac:dyDescent="0.2">
      <c r="A13" s="89" t="s">
        <v>29</v>
      </c>
      <c r="B13" s="90">
        <v>30935</v>
      </c>
      <c r="C13" s="90">
        <v>13999</v>
      </c>
      <c r="D13" s="90">
        <v>24393</v>
      </c>
      <c r="E13" s="91">
        <v>6228</v>
      </c>
      <c r="F13" s="90">
        <v>3497</v>
      </c>
      <c r="G13" s="92">
        <v>13662</v>
      </c>
      <c r="H13" s="92">
        <v>10692</v>
      </c>
      <c r="I13" s="92">
        <v>2806</v>
      </c>
      <c r="J13" s="92">
        <v>7776</v>
      </c>
      <c r="K13" s="92">
        <v>24898</v>
      </c>
      <c r="L13" s="92">
        <v>24747</v>
      </c>
      <c r="M13" s="92">
        <v>4972</v>
      </c>
      <c r="N13" s="92">
        <v>3997</v>
      </c>
      <c r="O13" s="92">
        <v>3319</v>
      </c>
      <c r="P13" s="92">
        <v>3186</v>
      </c>
      <c r="Q13" s="93">
        <v>179107</v>
      </c>
      <c r="R13" s="94"/>
      <c r="S13" s="95"/>
      <c r="T13" s="96"/>
      <c r="U13" s="103"/>
      <c r="V13" s="104"/>
      <c r="W13" s="104"/>
      <c r="X13" s="104"/>
      <c r="Y13" s="104"/>
      <c r="Z13" s="104"/>
      <c r="AA13" s="104"/>
      <c r="AB13" s="104"/>
      <c r="AC13" s="104"/>
    </row>
    <row r="14" spans="1:29" x14ac:dyDescent="0.2">
      <c r="A14" s="67"/>
      <c r="B14" s="80"/>
      <c r="C14" s="80"/>
      <c r="D14" s="81"/>
      <c r="E14" s="81"/>
      <c r="F14" s="81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29" s="72" customFormat="1" x14ac:dyDescent="0.2">
      <c r="A15" s="67" t="s">
        <v>154</v>
      </c>
      <c r="B15" s="82">
        <v>787013</v>
      </c>
      <c r="C15" s="82">
        <v>391834</v>
      </c>
      <c r="D15" s="82">
        <v>429365.8</v>
      </c>
      <c r="E15" s="82">
        <v>171524.40000000002</v>
      </c>
      <c r="F15" s="82">
        <v>72357.8</v>
      </c>
      <c r="G15" s="82">
        <v>38210</v>
      </c>
      <c r="H15" s="82">
        <v>241918.4</v>
      </c>
      <c r="I15" s="82">
        <v>62499.6</v>
      </c>
      <c r="J15" s="82">
        <v>141259.20000000001</v>
      </c>
      <c r="K15" s="82">
        <v>89328.4</v>
      </c>
      <c r="L15" s="82">
        <v>68771.8</v>
      </c>
      <c r="M15" s="82">
        <v>85000</v>
      </c>
      <c r="N15" s="82">
        <v>65000.2</v>
      </c>
      <c r="O15" s="82">
        <v>70560.600000000006</v>
      </c>
      <c r="P15" s="82">
        <v>71427.600000000006</v>
      </c>
      <c r="Q15" s="82">
        <v>2786070.8000000003</v>
      </c>
      <c r="R15" s="82"/>
      <c r="S15" s="82"/>
      <c r="T15" s="82"/>
      <c r="V15" s="106"/>
    </row>
    <row r="16" spans="1:29" x14ac:dyDescent="0.2">
      <c r="A16" s="70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V16" s="66"/>
    </row>
    <row r="17" spans="1:18" x14ac:dyDescent="0.2">
      <c r="A17" s="70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100"/>
    </row>
    <row r="19" spans="1:18" x14ac:dyDescent="0.2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</sheetData>
  <pageMargins left="0.25" right="0.25" top="0.25" bottom="0.25" header="0.3" footer="0.3"/>
  <pageSetup paperSize="3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C071E-C790-4291-9380-00B1A2ABD985}">
  <sheetPr>
    <tabColor theme="1" tint="4.9989318521683403E-2"/>
    <pageSetUpPr fitToPage="1"/>
  </sheetPr>
  <dimension ref="A1:P32"/>
  <sheetViews>
    <sheetView workbookViewId="0">
      <selection activeCell="M30" sqref="M30"/>
    </sheetView>
  </sheetViews>
  <sheetFormatPr defaultRowHeight="12.75" x14ac:dyDescent="0.2"/>
  <cols>
    <col min="1" max="1" width="41.6640625" style="32" customWidth="1"/>
    <col min="2" max="2" width="15.6640625" style="29" customWidth="1"/>
    <col min="3" max="3" width="12.6640625" style="2" customWidth="1"/>
    <col min="4" max="4" width="16.5" style="38" customWidth="1"/>
    <col min="5" max="5" width="14.5" style="38" customWidth="1"/>
    <col min="6" max="6" width="17.6640625" style="4" customWidth="1"/>
    <col min="7" max="7" width="14.6640625" style="4" customWidth="1"/>
    <col min="8" max="8" width="15.1640625" style="4" customWidth="1"/>
    <col min="9" max="9" width="15.83203125" style="4" customWidth="1"/>
    <col min="10" max="10" width="19.33203125" style="4" customWidth="1"/>
    <col min="11" max="11" width="17.5" style="38" customWidth="1"/>
    <col min="12" max="12" width="16.5" style="4" customWidth="1"/>
    <col min="13" max="13" width="49.33203125" style="2" customWidth="1"/>
    <col min="14" max="14" width="11.83203125" style="2" bestFit="1" customWidth="1"/>
    <col min="15" max="15" width="48.33203125" style="2" customWidth="1"/>
    <col min="16" max="16" width="11.5" style="2" bestFit="1" customWidth="1"/>
    <col min="17" max="16384" width="9.33203125" style="2"/>
  </cols>
  <sheetData>
    <row r="1" spans="1:16" ht="15.75" x14ac:dyDescent="0.25">
      <c r="A1" s="37" t="s">
        <v>4</v>
      </c>
    </row>
    <row r="2" spans="1:16" ht="15.75" x14ac:dyDescent="0.25">
      <c r="A2" s="37" t="s">
        <v>49</v>
      </c>
      <c r="I2" s="30"/>
    </row>
    <row r="3" spans="1:16" ht="22.5" customHeight="1" x14ac:dyDescent="0.25">
      <c r="A3" s="37" t="s">
        <v>144</v>
      </c>
    </row>
    <row r="4" spans="1:16" ht="63" customHeight="1" x14ac:dyDescent="0.2">
      <c r="A4" s="19" t="s">
        <v>44</v>
      </c>
      <c r="B4" s="28" t="s">
        <v>15</v>
      </c>
      <c r="C4" s="35" t="s">
        <v>8</v>
      </c>
      <c r="D4" s="39" t="s">
        <v>62</v>
      </c>
      <c r="E4" s="39" t="s">
        <v>63</v>
      </c>
      <c r="F4" s="28" t="s">
        <v>61</v>
      </c>
      <c r="G4" s="28" t="s">
        <v>58</v>
      </c>
      <c r="H4" s="28" t="s">
        <v>45</v>
      </c>
      <c r="I4" s="28" t="s">
        <v>52</v>
      </c>
      <c r="J4" s="43" t="s">
        <v>59</v>
      </c>
      <c r="K4" s="39" t="s">
        <v>55</v>
      </c>
      <c r="L4" s="28" t="s">
        <v>56</v>
      </c>
      <c r="M4" s="34" t="s">
        <v>51</v>
      </c>
      <c r="N4" s="7"/>
      <c r="O4" s="11"/>
    </row>
    <row r="5" spans="1:16" x14ac:dyDescent="0.2">
      <c r="A5" s="20" t="s">
        <v>31</v>
      </c>
      <c r="B5" s="21" t="s">
        <v>142</v>
      </c>
      <c r="C5" s="22">
        <v>45473</v>
      </c>
      <c r="D5" s="48"/>
      <c r="E5" s="17">
        <v>0</v>
      </c>
      <c r="F5" s="13">
        <f t="shared" ref="F5:F27" si="0">D5-E5</f>
        <v>0</v>
      </c>
      <c r="G5" s="15">
        <v>62500</v>
      </c>
      <c r="H5" s="8">
        <f t="shared" ref="H5:H27" si="1">F5+G5</f>
        <v>62500</v>
      </c>
      <c r="I5" s="8">
        <v>0</v>
      </c>
      <c r="J5" s="33">
        <f t="shared" ref="J5:J27" si="2">H5+I5</f>
        <v>62500</v>
      </c>
      <c r="K5" s="16">
        <v>62500</v>
      </c>
      <c r="L5" s="8">
        <f t="shared" ref="L5:L28" si="3">J5-K5</f>
        <v>0</v>
      </c>
      <c r="M5" s="10"/>
    </row>
    <row r="6" spans="1:16" x14ac:dyDescent="0.2">
      <c r="A6" s="20" t="s">
        <v>32</v>
      </c>
      <c r="B6" s="21" t="s">
        <v>33</v>
      </c>
      <c r="C6" s="22">
        <v>45473</v>
      </c>
      <c r="D6" s="48">
        <v>200000</v>
      </c>
      <c r="E6" s="17">
        <v>16835</v>
      </c>
      <c r="F6" s="13">
        <f t="shared" si="0"/>
        <v>183165</v>
      </c>
      <c r="G6" s="15"/>
      <c r="H6" s="8">
        <f t="shared" si="1"/>
        <v>183165</v>
      </c>
      <c r="I6" s="8">
        <v>0</v>
      </c>
      <c r="J6" s="33">
        <f t="shared" si="2"/>
        <v>183165</v>
      </c>
      <c r="K6" s="16">
        <v>150000</v>
      </c>
      <c r="L6" s="8">
        <f t="shared" si="3"/>
        <v>33165</v>
      </c>
      <c r="M6" s="58" t="s">
        <v>140</v>
      </c>
      <c r="P6" s="5"/>
    </row>
    <row r="7" spans="1:16" ht="25.5" x14ac:dyDescent="0.2">
      <c r="A7" s="23" t="s">
        <v>3</v>
      </c>
      <c r="B7" s="36" t="s">
        <v>54</v>
      </c>
      <c r="C7" s="24">
        <v>45657</v>
      </c>
      <c r="D7" s="49">
        <f>114000+74116+4501+16000</f>
        <v>208617</v>
      </c>
      <c r="E7" s="17">
        <v>30699</v>
      </c>
      <c r="F7" s="13">
        <f t="shared" si="0"/>
        <v>177918</v>
      </c>
      <c r="G7" s="12">
        <v>0</v>
      </c>
      <c r="H7" s="13">
        <f t="shared" si="1"/>
        <v>177918</v>
      </c>
      <c r="I7" s="13">
        <f>-6*9000</f>
        <v>-54000</v>
      </c>
      <c r="J7" s="44">
        <f t="shared" si="2"/>
        <v>123918</v>
      </c>
      <c r="K7" s="18">
        <v>118501</v>
      </c>
      <c r="L7" s="8">
        <f t="shared" si="3"/>
        <v>5417</v>
      </c>
      <c r="M7" s="14" t="s">
        <v>70</v>
      </c>
      <c r="P7" s="5"/>
    </row>
    <row r="8" spans="1:16" x14ac:dyDescent="0.2">
      <c r="A8" s="19" t="s">
        <v>9</v>
      </c>
      <c r="B8" s="25" t="s">
        <v>11</v>
      </c>
      <c r="C8" s="26">
        <v>45473</v>
      </c>
      <c r="D8" s="48">
        <v>901806</v>
      </c>
      <c r="E8" s="17">
        <v>555072</v>
      </c>
      <c r="F8" s="13">
        <f t="shared" si="0"/>
        <v>346734</v>
      </c>
      <c r="G8" s="8">
        <v>0</v>
      </c>
      <c r="H8" s="8">
        <f t="shared" si="1"/>
        <v>346734</v>
      </c>
      <c r="I8" s="8">
        <v>0</v>
      </c>
      <c r="J8" s="33">
        <f t="shared" si="2"/>
        <v>346734</v>
      </c>
      <c r="K8" s="16">
        <v>566225</v>
      </c>
      <c r="L8" s="8">
        <f t="shared" si="3"/>
        <v>-219491</v>
      </c>
      <c r="M8" s="10" t="s">
        <v>135</v>
      </c>
    </row>
    <row r="9" spans="1:16" ht="25.5" x14ac:dyDescent="0.2">
      <c r="A9" s="23" t="s">
        <v>2</v>
      </c>
      <c r="B9" s="6" t="s">
        <v>53</v>
      </c>
      <c r="C9" s="24">
        <v>45657</v>
      </c>
      <c r="D9" s="48">
        <f>75000+81808-16+9000</f>
        <v>165792</v>
      </c>
      <c r="E9" s="17">
        <v>47498</v>
      </c>
      <c r="F9" s="13">
        <f t="shared" si="0"/>
        <v>118294</v>
      </c>
      <c r="G9" s="8">
        <v>0</v>
      </c>
      <c r="H9" s="8">
        <f t="shared" si="1"/>
        <v>118294</v>
      </c>
      <c r="I9" s="13">
        <f>-6500*6</f>
        <v>-39000</v>
      </c>
      <c r="J9" s="33">
        <f t="shared" si="2"/>
        <v>79294</v>
      </c>
      <c r="K9" s="16">
        <v>74984</v>
      </c>
      <c r="L9" s="8">
        <f t="shared" si="3"/>
        <v>4310</v>
      </c>
      <c r="M9" s="14" t="s">
        <v>70</v>
      </c>
    </row>
    <row r="10" spans="1:16" ht="33" customHeight="1" x14ac:dyDescent="0.2">
      <c r="A10" s="19" t="s">
        <v>1</v>
      </c>
      <c r="B10" s="56" t="s">
        <v>138</v>
      </c>
      <c r="C10" s="26">
        <v>45473</v>
      </c>
      <c r="D10" s="48"/>
      <c r="E10" s="17">
        <v>0</v>
      </c>
      <c r="F10" s="13">
        <f t="shared" si="0"/>
        <v>0</v>
      </c>
      <c r="G10" s="8">
        <v>241919</v>
      </c>
      <c r="H10" s="8">
        <f t="shared" si="1"/>
        <v>241919</v>
      </c>
      <c r="I10" s="8">
        <v>0</v>
      </c>
      <c r="J10" s="33">
        <f t="shared" si="2"/>
        <v>241919</v>
      </c>
      <c r="K10" s="16">
        <v>241919</v>
      </c>
      <c r="L10" s="8">
        <f t="shared" si="3"/>
        <v>0</v>
      </c>
      <c r="M10" s="10"/>
    </row>
    <row r="11" spans="1:16" s="31" customFormat="1" x14ac:dyDescent="0.2">
      <c r="A11" s="19" t="s">
        <v>7</v>
      </c>
      <c r="B11" s="57" t="s">
        <v>139</v>
      </c>
      <c r="C11" s="26">
        <v>45473</v>
      </c>
      <c r="D11" s="50"/>
      <c r="E11" s="17">
        <v>0</v>
      </c>
      <c r="F11" s="13">
        <f t="shared" si="0"/>
        <v>0</v>
      </c>
      <c r="G11" s="8">
        <v>75000</v>
      </c>
      <c r="H11" s="8">
        <f t="shared" si="1"/>
        <v>75000</v>
      </c>
      <c r="I11" s="8">
        <v>0</v>
      </c>
      <c r="J11" s="33">
        <f t="shared" si="2"/>
        <v>75000</v>
      </c>
      <c r="K11" s="16">
        <v>74155</v>
      </c>
      <c r="L11" s="8">
        <f t="shared" si="3"/>
        <v>845</v>
      </c>
      <c r="M11" s="10"/>
    </row>
    <row r="12" spans="1:16" s="31" customFormat="1" x14ac:dyDescent="0.2">
      <c r="A12" s="23" t="s">
        <v>6</v>
      </c>
      <c r="B12" s="25" t="s">
        <v>34</v>
      </c>
      <c r="C12" s="24">
        <v>45199</v>
      </c>
      <c r="D12" s="48">
        <v>93924</v>
      </c>
      <c r="E12" s="17">
        <v>65154</v>
      </c>
      <c r="F12" s="13">
        <f t="shared" si="0"/>
        <v>28770</v>
      </c>
      <c r="G12" s="8">
        <v>0</v>
      </c>
      <c r="H12" s="8">
        <f t="shared" si="1"/>
        <v>28770</v>
      </c>
      <c r="I12" s="8">
        <v>0</v>
      </c>
      <c r="J12" s="33">
        <f t="shared" si="2"/>
        <v>28770</v>
      </c>
      <c r="K12" s="16"/>
      <c r="L12" s="8">
        <f t="shared" si="3"/>
        <v>28770</v>
      </c>
      <c r="M12" s="14"/>
    </row>
    <row r="13" spans="1:16" ht="25.5" x14ac:dyDescent="0.2">
      <c r="A13" s="23" t="s">
        <v>6</v>
      </c>
      <c r="B13" s="40" t="s">
        <v>50</v>
      </c>
      <c r="C13" s="24">
        <v>45565</v>
      </c>
      <c r="D13" s="48">
        <v>0</v>
      </c>
      <c r="E13" s="17">
        <v>0</v>
      </c>
      <c r="F13" s="13">
        <f t="shared" si="0"/>
        <v>0</v>
      </c>
      <c r="G13" s="8">
        <v>93924</v>
      </c>
      <c r="H13" s="8">
        <f t="shared" si="1"/>
        <v>93924</v>
      </c>
      <c r="I13" s="8">
        <v>-34000</v>
      </c>
      <c r="J13" s="33">
        <f t="shared" si="2"/>
        <v>59924</v>
      </c>
      <c r="K13" s="16">
        <v>117093</v>
      </c>
      <c r="L13" s="8">
        <f t="shared" si="3"/>
        <v>-57169</v>
      </c>
      <c r="M13" s="14" t="s">
        <v>145</v>
      </c>
    </row>
    <row r="14" spans="1:16" ht="25.5" x14ac:dyDescent="0.2">
      <c r="A14" s="19" t="s">
        <v>5</v>
      </c>
      <c r="B14" s="21" t="s">
        <v>43</v>
      </c>
      <c r="C14" s="24">
        <v>45199</v>
      </c>
      <c r="D14" s="48">
        <v>82714</v>
      </c>
      <c r="E14" s="17">
        <v>66055</v>
      </c>
      <c r="F14" s="13">
        <f t="shared" si="0"/>
        <v>16659</v>
      </c>
      <c r="G14" s="8">
        <v>0</v>
      </c>
      <c r="H14" s="8">
        <f t="shared" si="1"/>
        <v>16659</v>
      </c>
      <c r="I14" s="8">
        <v>0</v>
      </c>
      <c r="J14" s="33">
        <f t="shared" si="2"/>
        <v>16659</v>
      </c>
      <c r="K14" s="16"/>
      <c r="L14" s="8">
        <f t="shared" si="3"/>
        <v>16659</v>
      </c>
      <c r="M14" s="14" t="s">
        <v>145</v>
      </c>
    </row>
    <row r="15" spans="1:16" ht="25.5" x14ac:dyDescent="0.2">
      <c r="A15" s="19" t="s">
        <v>5</v>
      </c>
      <c r="B15" s="41" t="s">
        <v>50</v>
      </c>
      <c r="C15" s="24">
        <v>45565</v>
      </c>
      <c r="D15" s="48">
        <v>0</v>
      </c>
      <c r="E15" s="17">
        <v>0</v>
      </c>
      <c r="F15" s="13">
        <f t="shared" si="0"/>
        <v>0</v>
      </c>
      <c r="G15" s="8">
        <v>57313</v>
      </c>
      <c r="H15" s="8">
        <f t="shared" si="1"/>
        <v>57313</v>
      </c>
      <c r="I15" s="55">
        <f>-4776*3</f>
        <v>-14328</v>
      </c>
      <c r="J15" s="33">
        <f t="shared" si="2"/>
        <v>42985</v>
      </c>
      <c r="K15" s="16">
        <v>74885</v>
      </c>
      <c r="L15" s="8">
        <f t="shared" si="3"/>
        <v>-31900</v>
      </c>
      <c r="M15" s="14" t="s">
        <v>60</v>
      </c>
    </row>
    <row r="16" spans="1:16" x14ac:dyDescent="0.2">
      <c r="A16" s="19" t="s">
        <v>0</v>
      </c>
      <c r="B16" s="21" t="s">
        <v>17</v>
      </c>
      <c r="C16" s="24">
        <v>45199</v>
      </c>
      <c r="D16" s="51">
        <v>64228</v>
      </c>
      <c r="E16" s="17">
        <v>20347</v>
      </c>
      <c r="F16" s="13">
        <f t="shared" si="0"/>
        <v>43881</v>
      </c>
      <c r="G16" s="8">
        <v>0</v>
      </c>
      <c r="H16" s="8">
        <f t="shared" si="1"/>
        <v>43881</v>
      </c>
      <c r="I16" s="8">
        <v>0</v>
      </c>
      <c r="J16" s="33">
        <f t="shared" si="2"/>
        <v>43881</v>
      </c>
      <c r="K16" s="16">
        <v>108150</v>
      </c>
      <c r="L16" s="8">
        <f t="shared" si="3"/>
        <v>-64269</v>
      </c>
      <c r="M16" s="14" t="s">
        <v>146</v>
      </c>
    </row>
    <row r="17" spans="1:13" x14ac:dyDescent="0.2">
      <c r="A17" s="19" t="s">
        <v>0</v>
      </c>
      <c r="B17" s="21" t="s">
        <v>137</v>
      </c>
      <c r="C17" s="24">
        <v>45565</v>
      </c>
      <c r="D17" s="48"/>
      <c r="E17" s="17">
        <v>0</v>
      </c>
      <c r="F17" s="13">
        <f t="shared" si="0"/>
        <v>0</v>
      </c>
      <c r="G17" s="15">
        <v>46700</v>
      </c>
      <c r="H17" s="8">
        <f t="shared" si="1"/>
        <v>46700</v>
      </c>
      <c r="I17" s="8">
        <v>-30000</v>
      </c>
      <c r="J17" s="33">
        <f t="shared" si="2"/>
        <v>16700</v>
      </c>
      <c r="K17" s="16"/>
      <c r="L17" s="8">
        <f t="shared" si="3"/>
        <v>16700</v>
      </c>
      <c r="M17" s="14"/>
    </row>
    <row r="18" spans="1:13" ht="27.75" customHeight="1" x14ac:dyDescent="0.2">
      <c r="A18" s="19" t="s">
        <v>36</v>
      </c>
      <c r="B18" s="21" t="s">
        <v>35</v>
      </c>
      <c r="C18" s="24">
        <v>45169</v>
      </c>
      <c r="D18" s="52">
        <v>385291</v>
      </c>
      <c r="E18" s="17">
        <v>346309</v>
      </c>
      <c r="F18" s="13">
        <f t="shared" si="0"/>
        <v>38982</v>
      </c>
      <c r="G18" s="15"/>
      <c r="H18" s="8">
        <f t="shared" si="1"/>
        <v>38982</v>
      </c>
      <c r="I18" s="8"/>
      <c r="J18" s="33">
        <f t="shared" si="2"/>
        <v>38982</v>
      </c>
      <c r="K18" s="16">
        <v>498995</v>
      </c>
      <c r="L18" s="8">
        <f t="shared" si="3"/>
        <v>-460013</v>
      </c>
      <c r="M18" s="14"/>
    </row>
    <row r="19" spans="1:13" ht="23.25" customHeight="1" x14ac:dyDescent="0.2">
      <c r="A19" s="19" t="s">
        <v>36</v>
      </c>
      <c r="B19" s="21" t="s">
        <v>67</v>
      </c>
      <c r="C19" s="27">
        <v>45199</v>
      </c>
      <c r="D19" s="48"/>
      <c r="E19" s="17">
        <v>0</v>
      </c>
      <c r="F19" s="13">
        <f t="shared" si="0"/>
        <v>0</v>
      </c>
      <c r="G19" s="8">
        <v>107429</v>
      </c>
      <c r="H19" s="8">
        <f t="shared" si="1"/>
        <v>107429</v>
      </c>
      <c r="I19" s="8">
        <v>0</v>
      </c>
      <c r="J19" s="33">
        <f t="shared" si="2"/>
        <v>107429</v>
      </c>
      <c r="K19" s="16"/>
      <c r="L19" s="8">
        <f t="shared" si="3"/>
        <v>107429</v>
      </c>
      <c r="M19" s="10"/>
    </row>
    <row r="20" spans="1:13" x14ac:dyDescent="0.2">
      <c r="A20" s="19" t="s">
        <v>46</v>
      </c>
      <c r="B20" s="41" t="s">
        <v>50</v>
      </c>
      <c r="C20" s="27">
        <v>45473</v>
      </c>
      <c r="D20" s="48"/>
      <c r="E20" s="17">
        <v>0</v>
      </c>
      <c r="F20" s="13">
        <f t="shared" si="0"/>
        <v>0</v>
      </c>
      <c r="G20" s="8">
        <f>429718-G19</f>
        <v>322289</v>
      </c>
      <c r="H20" s="8">
        <f t="shared" si="1"/>
        <v>322289</v>
      </c>
      <c r="I20" s="8">
        <v>0</v>
      </c>
      <c r="J20" s="33">
        <f t="shared" si="2"/>
        <v>322289</v>
      </c>
      <c r="K20" s="16"/>
      <c r="L20" s="8">
        <f t="shared" si="3"/>
        <v>322289</v>
      </c>
      <c r="M20" s="10" t="s">
        <v>147</v>
      </c>
    </row>
    <row r="21" spans="1:13" ht="28.5" customHeight="1" x14ac:dyDescent="0.2">
      <c r="A21" s="19" t="s">
        <v>37</v>
      </c>
      <c r="B21" s="21" t="s">
        <v>47</v>
      </c>
      <c r="C21" s="22">
        <v>45473</v>
      </c>
      <c r="D21" s="48">
        <v>284534</v>
      </c>
      <c r="E21" s="17">
        <v>12225</v>
      </c>
      <c r="F21" s="13">
        <f t="shared" si="0"/>
        <v>272309</v>
      </c>
      <c r="G21" s="8">
        <v>0</v>
      </c>
      <c r="H21" s="8">
        <f t="shared" si="1"/>
        <v>272309</v>
      </c>
      <c r="I21" s="9">
        <v>0</v>
      </c>
      <c r="J21" s="33">
        <f t="shared" si="2"/>
        <v>272309</v>
      </c>
      <c r="K21" s="16">
        <f>232010+44787</f>
        <v>276797</v>
      </c>
      <c r="L21" s="8">
        <f t="shared" si="3"/>
        <v>-4488</v>
      </c>
      <c r="M21" s="10"/>
    </row>
    <row r="22" spans="1:13" x14ac:dyDescent="0.2">
      <c r="A22" s="19" t="s">
        <v>37</v>
      </c>
      <c r="B22" s="21" t="s">
        <v>64</v>
      </c>
      <c r="C22" s="22">
        <v>45838</v>
      </c>
      <c r="D22" s="48"/>
      <c r="E22" s="17">
        <v>0</v>
      </c>
      <c r="F22" s="13">
        <f t="shared" si="0"/>
        <v>0</v>
      </c>
      <c r="G22" s="8">
        <v>288513</v>
      </c>
      <c r="H22" s="8">
        <f t="shared" si="1"/>
        <v>288513</v>
      </c>
      <c r="I22" s="9">
        <v>-170000</v>
      </c>
      <c r="J22" s="33">
        <f t="shared" si="2"/>
        <v>118513</v>
      </c>
      <c r="K22" s="16"/>
      <c r="L22" s="8">
        <f t="shared" si="3"/>
        <v>118513</v>
      </c>
      <c r="M22" s="10" t="s">
        <v>148</v>
      </c>
    </row>
    <row r="23" spans="1:13" ht="31.5" customHeight="1" x14ac:dyDescent="0.2">
      <c r="A23" s="19" t="s">
        <v>38</v>
      </c>
      <c r="B23" s="21" t="s">
        <v>48</v>
      </c>
      <c r="C23" s="22">
        <v>45473</v>
      </c>
      <c r="D23" s="48">
        <v>299208</v>
      </c>
      <c r="E23" s="17">
        <v>0</v>
      </c>
      <c r="F23" s="13">
        <f t="shared" si="0"/>
        <v>299208</v>
      </c>
      <c r="G23" s="8"/>
      <c r="H23" s="8">
        <f t="shared" si="1"/>
        <v>299208</v>
      </c>
      <c r="I23" s="8">
        <v>0</v>
      </c>
      <c r="J23" s="33">
        <f t="shared" si="2"/>
        <v>299208</v>
      </c>
      <c r="K23" s="16">
        <v>244218</v>
      </c>
      <c r="L23" s="8">
        <f t="shared" si="3"/>
        <v>54990</v>
      </c>
      <c r="M23" s="10"/>
    </row>
    <row r="24" spans="1:13" ht="19.5" customHeight="1" x14ac:dyDescent="0.2">
      <c r="A24" s="19" t="s">
        <v>38</v>
      </c>
      <c r="B24" s="21" t="s">
        <v>66</v>
      </c>
      <c r="C24" s="22">
        <v>45838</v>
      </c>
      <c r="D24" s="48"/>
      <c r="E24" s="17">
        <v>0</v>
      </c>
      <c r="F24" s="13">
        <f t="shared" si="0"/>
        <v>0</v>
      </c>
      <c r="G24" s="8">
        <v>245061</v>
      </c>
      <c r="H24" s="8">
        <f t="shared" si="1"/>
        <v>245061</v>
      </c>
      <c r="I24" s="8">
        <v>-245061</v>
      </c>
      <c r="J24" s="33">
        <f t="shared" si="2"/>
        <v>0</v>
      </c>
      <c r="K24" s="16"/>
      <c r="L24" s="8">
        <f t="shared" si="3"/>
        <v>0</v>
      </c>
      <c r="M24" s="10"/>
    </row>
    <row r="25" spans="1:13" ht="28.5" customHeight="1" x14ac:dyDescent="0.2">
      <c r="A25" s="19" t="s">
        <v>39</v>
      </c>
      <c r="B25" s="25" t="s">
        <v>68</v>
      </c>
      <c r="C25" s="22">
        <v>45473</v>
      </c>
      <c r="D25" s="48"/>
      <c r="E25" s="17">
        <v>0</v>
      </c>
      <c r="F25" s="13">
        <v>10000</v>
      </c>
      <c r="G25" s="8">
        <v>62500</v>
      </c>
      <c r="H25" s="8">
        <f t="shared" si="1"/>
        <v>72500</v>
      </c>
      <c r="I25" s="8">
        <v>0</v>
      </c>
      <c r="J25" s="33">
        <f t="shared" si="2"/>
        <v>72500</v>
      </c>
      <c r="K25" s="16">
        <v>62500</v>
      </c>
      <c r="L25" s="8">
        <f t="shared" si="3"/>
        <v>10000</v>
      </c>
      <c r="M25" s="10" t="s">
        <v>143</v>
      </c>
    </row>
    <row r="26" spans="1:13" ht="25.5" customHeight="1" x14ac:dyDescent="0.2">
      <c r="A26" s="19" t="s">
        <v>40</v>
      </c>
      <c r="B26" s="21" t="s">
        <v>16</v>
      </c>
      <c r="C26" s="22">
        <v>45473</v>
      </c>
      <c r="D26" s="48">
        <v>225123</v>
      </c>
      <c r="E26" s="17">
        <v>25498</v>
      </c>
      <c r="F26" s="13">
        <f t="shared" si="0"/>
        <v>199625</v>
      </c>
      <c r="G26" s="8">
        <v>0</v>
      </c>
      <c r="H26" s="8">
        <f t="shared" si="1"/>
        <v>199625</v>
      </c>
      <c r="I26" s="8">
        <v>0</v>
      </c>
      <c r="J26" s="33">
        <f t="shared" si="2"/>
        <v>199625</v>
      </c>
      <c r="K26" s="16">
        <v>251235</v>
      </c>
      <c r="L26" s="8">
        <f t="shared" si="3"/>
        <v>-51610</v>
      </c>
      <c r="M26" s="10"/>
    </row>
    <row r="27" spans="1:13" ht="23.25" customHeight="1" x14ac:dyDescent="0.2">
      <c r="A27" s="19" t="s">
        <v>40</v>
      </c>
      <c r="B27" s="21" t="s">
        <v>65</v>
      </c>
      <c r="C27" s="26">
        <v>45838</v>
      </c>
      <c r="D27" s="53">
        <v>0</v>
      </c>
      <c r="E27" s="42">
        <v>0</v>
      </c>
      <c r="F27" s="13">
        <f t="shared" si="0"/>
        <v>0</v>
      </c>
      <c r="G27" s="8">
        <v>229793</v>
      </c>
      <c r="H27" s="8">
        <f t="shared" si="1"/>
        <v>229793</v>
      </c>
      <c r="I27" s="8">
        <f>-H27+50000</f>
        <v>-179793</v>
      </c>
      <c r="J27" s="33">
        <f t="shared" si="2"/>
        <v>50000</v>
      </c>
      <c r="K27" s="16"/>
      <c r="L27" s="8">
        <f t="shared" si="3"/>
        <v>50000</v>
      </c>
      <c r="M27" s="60" t="s">
        <v>149</v>
      </c>
    </row>
    <row r="28" spans="1:13" ht="13.5" customHeight="1" x14ac:dyDescent="0.2">
      <c r="D28" s="47">
        <f t="shared" ref="D28:K28" si="4">SUM(D5:D27)</f>
        <v>2911237</v>
      </c>
      <c r="E28" s="47">
        <f t="shared" si="4"/>
        <v>1185692</v>
      </c>
      <c r="F28" s="54">
        <f t="shared" si="4"/>
        <v>1735545</v>
      </c>
      <c r="G28" s="54">
        <f t="shared" si="4"/>
        <v>1832941</v>
      </c>
      <c r="H28" s="54">
        <f t="shared" si="4"/>
        <v>3568486</v>
      </c>
      <c r="I28" s="54">
        <f t="shared" si="4"/>
        <v>-766182</v>
      </c>
      <c r="J28" s="59">
        <f t="shared" si="4"/>
        <v>2802304</v>
      </c>
      <c r="K28" s="47">
        <f t="shared" si="4"/>
        <v>2922157</v>
      </c>
      <c r="L28" s="54">
        <f t="shared" si="3"/>
        <v>-119853</v>
      </c>
    </row>
    <row r="30" spans="1:13" ht="25.5" x14ac:dyDescent="0.2">
      <c r="A30" s="2"/>
      <c r="I30" s="4" t="s">
        <v>136</v>
      </c>
      <c r="J30" s="4" t="e">
        <f>#REF!</f>
        <v>#REF!</v>
      </c>
    </row>
    <row r="31" spans="1:13" x14ac:dyDescent="0.2">
      <c r="A31" s="2"/>
    </row>
    <row r="32" spans="1:13" x14ac:dyDescent="0.2">
      <c r="A32" s="2"/>
    </row>
  </sheetData>
  <autoFilter ref="A4:M28" xr:uid="{4CAC071E-C790-4291-9380-00B1A2ABD985}">
    <sortState xmlns:xlrd2="http://schemas.microsoft.com/office/spreadsheetml/2017/richdata2" ref="A5:M28">
      <sortCondition ref="A4:A28"/>
    </sortState>
  </autoFilter>
  <pageMargins left="0" right="0" top="0.75" bottom="0.75" header="0.3" footer="0.3"/>
  <pageSetup paperSize="5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87B7-C3FD-4850-8B13-57C37DF9EC28}">
  <sheetPr>
    <tabColor theme="1" tint="4.9989318521683403E-2"/>
  </sheetPr>
  <dimension ref="A1:J40"/>
  <sheetViews>
    <sheetView workbookViewId="0">
      <selection activeCell="M15" sqref="M15"/>
    </sheetView>
  </sheetViews>
  <sheetFormatPr defaultRowHeight="12.75" x14ac:dyDescent="0.2"/>
  <cols>
    <col min="1" max="2" width="9.33203125" style="1"/>
    <col min="3" max="3" width="10.83203125" style="45" bestFit="1" customWidth="1"/>
    <col min="4" max="4" width="11.33203125" style="45" bestFit="1" customWidth="1"/>
    <col min="5" max="5" width="57.5" style="1" customWidth="1"/>
    <col min="6" max="6" width="9.33203125" style="1"/>
    <col min="7" max="7" width="11.33203125" style="45" bestFit="1" customWidth="1"/>
    <col min="8" max="8" width="12.5" style="45" bestFit="1" customWidth="1"/>
    <col min="9" max="9" width="14.6640625" style="46" bestFit="1" customWidth="1"/>
    <col min="10" max="10" width="23.5" style="1" customWidth="1"/>
    <col min="11" max="16384" width="9.33203125" style="1"/>
  </cols>
  <sheetData>
    <row r="1" spans="1:10" x14ac:dyDescent="0.2">
      <c r="A1" s="1" t="s">
        <v>71</v>
      </c>
      <c r="B1" s="1" t="s">
        <v>72</v>
      </c>
      <c r="C1" s="45" t="s">
        <v>73</v>
      </c>
      <c r="D1" s="45" t="s">
        <v>74</v>
      </c>
      <c r="E1" s="1" t="s">
        <v>75</v>
      </c>
      <c r="F1" s="1" t="s">
        <v>76</v>
      </c>
      <c r="G1" s="45" t="s">
        <v>77</v>
      </c>
      <c r="H1" s="45" t="s">
        <v>78</v>
      </c>
      <c r="I1" s="46" t="s">
        <v>79</v>
      </c>
      <c r="J1" s="1" t="s">
        <v>131</v>
      </c>
    </row>
    <row r="2" spans="1:10" x14ac:dyDescent="0.2">
      <c r="A2" s="1" t="s">
        <v>80</v>
      </c>
      <c r="B2" s="1" t="s">
        <v>81</v>
      </c>
      <c r="C2" s="45">
        <v>44743</v>
      </c>
      <c r="D2" s="45">
        <v>45107</v>
      </c>
      <c r="E2" s="1" t="s">
        <v>101</v>
      </c>
      <c r="F2" s="1" t="s">
        <v>102</v>
      </c>
      <c r="G2" s="45">
        <v>44378</v>
      </c>
      <c r="H2" s="45">
        <v>44834</v>
      </c>
      <c r="I2" s="46">
        <v>0</v>
      </c>
    </row>
    <row r="3" spans="1:10" x14ac:dyDescent="0.2">
      <c r="A3" s="1" t="s">
        <v>80</v>
      </c>
      <c r="B3" s="1" t="s">
        <v>81</v>
      </c>
      <c r="C3" s="45">
        <v>44743</v>
      </c>
      <c r="D3" s="45">
        <v>45107</v>
      </c>
      <c r="E3" s="1" t="s">
        <v>31</v>
      </c>
      <c r="F3" s="1" t="s">
        <v>103</v>
      </c>
      <c r="G3" s="45">
        <v>44743</v>
      </c>
      <c r="H3" s="45">
        <v>45107</v>
      </c>
      <c r="I3" s="46">
        <v>62500</v>
      </c>
    </row>
    <row r="4" spans="1:10" x14ac:dyDescent="0.2">
      <c r="A4" s="1" t="s">
        <v>80</v>
      </c>
      <c r="B4" s="1" t="s">
        <v>81</v>
      </c>
      <c r="C4" s="45">
        <v>44743</v>
      </c>
      <c r="D4" s="45">
        <v>45107</v>
      </c>
      <c r="E4" s="1" t="s">
        <v>32</v>
      </c>
      <c r="F4" s="1" t="s">
        <v>33</v>
      </c>
      <c r="G4" s="45">
        <v>44835</v>
      </c>
      <c r="H4" s="45">
        <v>45199</v>
      </c>
      <c r="I4" s="46">
        <v>200000</v>
      </c>
    </row>
    <row r="5" spans="1:10" x14ac:dyDescent="0.2">
      <c r="A5" s="1" t="s">
        <v>80</v>
      </c>
      <c r="B5" s="1" t="s">
        <v>81</v>
      </c>
      <c r="C5" s="45">
        <v>44743</v>
      </c>
      <c r="D5" s="45">
        <v>45107</v>
      </c>
      <c r="E5" s="1" t="s">
        <v>104</v>
      </c>
      <c r="F5" s="1" t="s">
        <v>105</v>
      </c>
      <c r="G5" s="45">
        <v>43934</v>
      </c>
      <c r="H5" s="45">
        <v>44651</v>
      </c>
      <c r="I5" s="46">
        <v>404080.97</v>
      </c>
    </row>
    <row r="6" spans="1:10" x14ac:dyDescent="0.2">
      <c r="A6" s="1" t="s">
        <v>80</v>
      </c>
      <c r="B6" s="1" t="s">
        <v>81</v>
      </c>
      <c r="C6" s="45">
        <v>44743</v>
      </c>
      <c r="D6" s="45">
        <v>45107</v>
      </c>
      <c r="E6" s="1" t="s">
        <v>106</v>
      </c>
      <c r="F6" s="1" t="s">
        <v>11</v>
      </c>
      <c r="G6" s="45">
        <v>44470</v>
      </c>
      <c r="H6" s="45">
        <v>45473</v>
      </c>
      <c r="I6" s="46">
        <v>901806</v>
      </c>
    </row>
    <row r="7" spans="1:10" x14ac:dyDescent="0.2">
      <c r="A7" s="1" t="s">
        <v>80</v>
      </c>
      <c r="B7" s="1" t="s">
        <v>81</v>
      </c>
      <c r="C7" s="45">
        <v>44743</v>
      </c>
      <c r="D7" s="45">
        <v>45107</v>
      </c>
      <c r="E7" s="1" t="s">
        <v>107</v>
      </c>
      <c r="F7" s="1" t="s">
        <v>108</v>
      </c>
      <c r="G7" s="45">
        <v>44378</v>
      </c>
      <c r="H7" s="45">
        <v>44742</v>
      </c>
      <c r="I7" s="46">
        <v>1000</v>
      </c>
    </row>
    <row r="8" spans="1:10" x14ac:dyDescent="0.2">
      <c r="A8" s="1" t="s">
        <v>80</v>
      </c>
      <c r="B8" s="1" t="s">
        <v>81</v>
      </c>
      <c r="C8" s="45">
        <v>44743</v>
      </c>
      <c r="D8" s="45">
        <v>45107</v>
      </c>
      <c r="E8" s="1" t="s">
        <v>7</v>
      </c>
      <c r="F8" s="1" t="s">
        <v>94</v>
      </c>
      <c r="G8" s="45">
        <v>44378</v>
      </c>
      <c r="H8" s="45">
        <v>45107</v>
      </c>
      <c r="I8" s="46">
        <v>89194</v>
      </c>
    </row>
    <row r="9" spans="1:10" x14ac:dyDescent="0.2">
      <c r="A9" s="1" t="s">
        <v>80</v>
      </c>
      <c r="B9" s="1" t="s">
        <v>81</v>
      </c>
      <c r="C9" s="45">
        <v>44743</v>
      </c>
      <c r="D9" s="45">
        <v>45107</v>
      </c>
      <c r="E9" s="1" t="s">
        <v>7</v>
      </c>
      <c r="F9" s="1" t="s">
        <v>109</v>
      </c>
      <c r="G9" s="45">
        <v>44743</v>
      </c>
      <c r="H9" s="45">
        <v>45107</v>
      </c>
      <c r="I9" s="46">
        <v>56418</v>
      </c>
    </row>
    <row r="10" spans="1:10" x14ac:dyDescent="0.2">
      <c r="A10" s="1" t="s">
        <v>80</v>
      </c>
      <c r="B10" s="1" t="s">
        <v>81</v>
      </c>
      <c r="C10" s="45">
        <v>44743</v>
      </c>
      <c r="D10" s="45">
        <v>45107</v>
      </c>
      <c r="E10" s="1" t="s">
        <v>10</v>
      </c>
      <c r="F10" s="1" t="s">
        <v>95</v>
      </c>
      <c r="G10" s="45">
        <v>44197</v>
      </c>
      <c r="H10" s="45">
        <v>45016</v>
      </c>
      <c r="I10" s="46">
        <v>83795</v>
      </c>
    </row>
    <row r="11" spans="1:10" x14ac:dyDescent="0.2">
      <c r="A11" s="1" t="s">
        <v>80</v>
      </c>
      <c r="B11" s="1" t="s">
        <v>81</v>
      </c>
      <c r="C11" s="45">
        <v>44743</v>
      </c>
      <c r="D11" s="45">
        <v>45107</v>
      </c>
      <c r="E11" s="1" t="s">
        <v>10</v>
      </c>
      <c r="F11" s="1" t="s">
        <v>34</v>
      </c>
      <c r="G11" s="45">
        <v>44562</v>
      </c>
      <c r="H11" s="45">
        <v>45199</v>
      </c>
      <c r="I11" s="46">
        <v>93924</v>
      </c>
    </row>
    <row r="12" spans="1:10" x14ac:dyDescent="0.2">
      <c r="A12" s="1" t="s">
        <v>80</v>
      </c>
      <c r="B12" s="1" t="s">
        <v>81</v>
      </c>
      <c r="C12" s="45">
        <v>44743</v>
      </c>
      <c r="D12" s="45">
        <v>45107</v>
      </c>
      <c r="E12" s="1" t="s">
        <v>110</v>
      </c>
      <c r="F12" s="1" t="s">
        <v>111</v>
      </c>
      <c r="G12" s="45">
        <v>44013</v>
      </c>
      <c r="H12" s="45">
        <v>44742</v>
      </c>
      <c r="I12" s="46">
        <v>35150</v>
      </c>
    </row>
    <row r="13" spans="1:10" x14ac:dyDescent="0.2">
      <c r="A13" s="1" t="s">
        <v>80</v>
      </c>
      <c r="B13" s="1" t="s">
        <v>81</v>
      </c>
      <c r="C13" s="45">
        <v>44743</v>
      </c>
      <c r="D13" s="45">
        <v>45107</v>
      </c>
      <c r="E13" s="1" t="s">
        <v>112</v>
      </c>
      <c r="F13" s="1" t="s">
        <v>113</v>
      </c>
      <c r="G13" s="45">
        <v>44378</v>
      </c>
      <c r="H13" s="45">
        <v>44742</v>
      </c>
      <c r="I13" s="46">
        <v>0</v>
      </c>
    </row>
    <row r="14" spans="1:10" x14ac:dyDescent="0.2">
      <c r="A14" s="1" t="s">
        <v>80</v>
      </c>
      <c r="B14" s="1" t="s">
        <v>81</v>
      </c>
      <c r="C14" s="45">
        <v>44743</v>
      </c>
      <c r="D14" s="45">
        <v>45107</v>
      </c>
      <c r="E14" s="1" t="s">
        <v>100</v>
      </c>
      <c r="F14" s="1" t="s">
        <v>114</v>
      </c>
      <c r="G14" s="45">
        <v>44378</v>
      </c>
      <c r="H14" s="45">
        <v>44742</v>
      </c>
      <c r="I14" s="46">
        <v>62500</v>
      </c>
    </row>
    <row r="15" spans="1:10" x14ac:dyDescent="0.2">
      <c r="A15" s="1" t="s">
        <v>80</v>
      </c>
      <c r="B15" s="1" t="s">
        <v>81</v>
      </c>
      <c r="C15" s="45">
        <v>44743</v>
      </c>
      <c r="D15" s="45">
        <v>45107</v>
      </c>
      <c r="E15" s="1" t="s">
        <v>115</v>
      </c>
      <c r="F15" s="1" t="s">
        <v>99</v>
      </c>
      <c r="G15" s="45">
        <v>44743</v>
      </c>
      <c r="H15" s="45">
        <v>45107</v>
      </c>
      <c r="I15" s="46">
        <v>62500</v>
      </c>
    </row>
    <row r="16" spans="1:10" x14ac:dyDescent="0.2">
      <c r="A16" s="1" t="s">
        <v>80</v>
      </c>
      <c r="B16" s="1" t="s">
        <v>81</v>
      </c>
      <c r="C16" s="45">
        <v>44743</v>
      </c>
      <c r="D16" s="45">
        <v>45107</v>
      </c>
      <c r="E16" s="1" t="s">
        <v>116</v>
      </c>
      <c r="F16" s="1" t="s">
        <v>117</v>
      </c>
      <c r="G16" s="45">
        <v>44470</v>
      </c>
      <c r="H16" s="45">
        <v>44834</v>
      </c>
      <c r="I16" s="46">
        <v>41804</v>
      </c>
    </row>
    <row r="17" spans="1:10" x14ac:dyDescent="0.2">
      <c r="A17" s="1" t="s">
        <v>80</v>
      </c>
      <c r="B17" s="1" t="s">
        <v>81</v>
      </c>
      <c r="C17" s="45">
        <v>44743</v>
      </c>
      <c r="D17" s="45">
        <v>45107</v>
      </c>
      <c r="E17" s="1" t="s">
        <v>116</v>
      </c>
      <c r="F17" s="1" t="s">
        <v>118</v>
      </c>
      <c r="G17" s="45">
        <v>44652</v>
      </c>
      <c r="H17" s="45">
        <v>44834</v>
      </c>
      <c r="I17" s="46">
        <v>53592</v>
      </c>
    </row>
    <row r="18" spans="1:10" x14ac:dyDescent="0.2">
      <c r="A18" s="1" t="s">
        <v>80</v>
      </c>
      <c r="B18" s="1" t="s">
        <v>81</v>
      </c>
      <c r="C18" s="45">
        <v>44743</v>
      </c>
      <c r="D18" s="45">
        <v>45107</v>
      </c>
      <c r="E18" s="1" t="s">
        <v>116</v>
      </c>
      <c r="F18" s="1" t="s">
        <v>43</v>
      </c>
      <c r="G18" s="45">
        <v>44835</v>
      </c>
      <c r="H18" s="45">
        <v>45199</v>
      </c>
      <c r="I18" s="46">
        <v>82714</v>
      </c>
    </row>
    <row r="19" spans="1:10" x14ac:dyDescent="0.2">
      <c r="A19" s="1" t="s">
        <v>80</v>
      </c>
      <c r="B19" s="1" t="s">
        <v>81</v>
      </c>
      <c r="C19" s="45">
        <v>44743</v>
      </c>
      <c r="D19" s="45">
        <v>45107</v>
      </c>
      <c r="E19" s="1" t="s">
        <v>119</v>
      </c>
      <c r="F19" s="1" t="s">
        <v>91</v>
      </c>
      <c r="G19" s="45">
        <v>44470</v>
      </c>
      <c r="H19" s="45">
        <v>45291</v>
      </c>
      <c r="I19" s="46">
        <v>126905</v>
      </c>
    </row>
    <row r="20" spans="1:10" x14ac:dyDescent="0.2">
      <c r="A20" s="1" t="s">
        <v>80</v>
      </c>
      <c r="B20" s="1" t="s">
        <v>81</v>
      </c>
      <c r="C20" s="45">
        <v>44743</v>
      </c>
      <c r="D20" s="45">
        <v>45107</v>
      </c>
      <c r="E20" s="1" t="s">
        <v>119</v>
      </c>
      <c r="F20" s="1" t="s">
        <v>120</v>
      </c>
      <c r="G20" s="45">
        <v>44835</v>
      </c>
      <c r="H20" s="45">
        <v>45657</v>
      </c>
      <c r="I20" s="46">
        <v>64872</v>
      </c>
    </row>
    <row r="21" spans="1:10" x14ac:dyDescent="0.2">
      <c r="A21" s="1" t="s">
        <v>80</v>
      </c>
      <c r="B21" s="1" t="s">
        <v>81</v>
      </c>
      <c r="C21" s="45">
        <v>44743</v>
      </c>
      <c r="D21" s="45">
        <v>45107</v>
      </c>
      <c r="E21" s="1" t="s">
        <v>121</v>
      </c>
      <c r="F21" s="1" t="s">
        <v>92</v>
      </c>
      <c r="G21" s="45">
        <v>44470</v>
      </c>
      <c r="H21" s="45">
        <v>45291</v>
      </c>
      <c r="I21" s="46">
        <v>43551</v>
      </c>
    </row>
    <row r="22" spans="1:10" x14ac:dyDescent="0.2">
      <c r="A22" s="1" t="s">
        <v>80</v>
      </c>
      <c r="B22" s="1" t="s">
        <v>81</v>
      </c>
      <c r="C22" s="45">
        <v>44743</v>
      </c>
      <c r="D22" s="45">
        <v>45107</v>
      </c>
      <c r="E22" s="1" t="s">
        <v>121</v>
      </c>
      <c r="F22" s="1" t="s">
        <v>122</v>
      </c>
      <c r="G22" s="45">
        <v>44835</v>
      </c>
      <c r="H22" s="45">
        <v>45657</v>
      </c>
      <c r="I22" s="46">
        <v>52164</v>
      </c>
    </row>
    <row r="23" spans="1:10" x14ac:dyDescent="0.2">
      <c r="A23" s="1" t="s">
        <v>80</v>
      </c>
      <c r="B23" s="1" t="s">
        <v>81</v>
      </c>
      <c r="C23" s="45">
        <v>44743</v>
      </c>
      <c r="D23" s="45">
        <v>45107</v>
      </c>
      <c r="E23" s="1" t="s">
        <v>123</v>
      </c>
      <c r="F23" s="1" t="s">
        <v>124</v>
      </c>
      <c r="G23" s="45">
        <v>44817</v>
      </c>
      <c r="H23" s="45">
        <v>44834</v>
      </c>
      <c r="I23" s="46">
        <v>35786</v>
      </c>
    </row>
    <row r="24" spans="1:10" x14ac:dyDescent="0.2">
      <c r="A24" s="1" t="s">
        <v>80</v>
      </c>
      <c r="B24" s="1" t="s">
        <v>81</v>
      </c>
      <c r="C24" s="45">
        <v>44743</v>
      </c>
      <c r="D24" s="45">
        <v>45107</v>
      </c>
      <c r="E24" s="1" t="s">
        <v>0</v>
      </c>
      <c r="F24" s="1" t="s">
        <v>96</v>
      </c>
      <c r="G24" s="45">
        <v>44378</v>
      </c>
      <c r="H24" s="45">
        <v>44834</v>
      </c>
      <c r="I24" s="46">
        <v>122507</v>
      </c>
    </row>
    <row r="25" spans="1:10" x14ac:dyDescent="0.2">
      <c r="A25" s="1" t="s">
        <v>80</v>
      </c>
      <c r="B25" s="1" t="s">
        <v>81</v>
      </c>
      <c r="C25" s="45">
        <v>44743</v>
      </c>
      <c r="D25" s="45">
        <v>45107</v>
      </c>
      <c r="E25" s="1" t="s">
        <v>0</v>
      </c>
      <c r="F25" s="1" t="s">
        <v>17</v>
      </c>
      <c r="G25" s="45">
        <v>44743</v>
      </c>
      <c r="H25" s="45">
        <v>45199</v>
      </c>
      <c r="I25" s="46">
        <v>64228</v>
      </c>
    </row>
    <row r="26" spans="1:10" x14ac:dyDescent="0.2">
      <c r="A26" s="1" t="s">
        <v>80</v>
      </c>
      <c r="B26" s="1" t="s">
        <v>81</v>
      </c>
      <c r="C26" s="45">
        <v>44743</v>
      </c>
      <c r="D26" s="45">
        <v>45107</v>
      </c>
      <c r="E26" s="1" t="s">
        <v>125</v>
      </c>
      <c r="F26" s="1" t="s">
        <v>97</v>
      </c>
      <c r="G26" s="45">
        <v>44743</v>
      </c>
      <c r="H26" s="45">
        <v>44895</v>
      </c>
      <c r="I26" s="46">
        <v>114589.15</v>
      </c>
    </row>
    <row r="27" spans="1:10" x14ac:dyDescent="0.2">
      <c r="A27" s="1" t="s">
        <v>80</v>
      </c>
      <c r="B27" s="1" t="s">
        <v>81</v>
      </c>
      <c r="C27" s="45">
        <v>44743</v>
      </c>
      <c r="D27" s="45">
        <v>45107</v>
      </c>
      <c r="E27" s="1" t="s">
        <v>126</v>
      </c>
      <c r="F27" s="1" t="s">
        <v>35</v>
      </c>
      <c r="G27" s="45">
        <v>44835</v>
      </c>
      <c r="H27" s="45">
        <v>45169</v>
      </c>
      <c r="I27" s="46">
        <v>385290.85</v>
      </c>
    </row>
    <row r="28" spans="1:10" x14ac:dyDescent="0.2">
      <c r="A28" s="1" t="s">
        <v>80</v>
      </c>
      <c r="B28" s="1" t="s">
        <v>81</v>
      </c>
      <c r="C28" s="45">
        <v>44743</v>
      </c>
      <c r="D28" s="45">
        <v>45107</v>
      </c>
      <c r="E28" s="1" t="s">
        <v>127</v>
      </c>
      <c r="F28" s="1" t="s">
        <v>98</v>
      </c>
      <c r="G28" s="45">
        <v>44470</v>
      </c>
      <c r="H28" s="45">
        <v>44804</v>
      </c>
      <c r="I28" s="46">
        <v>388400.67</v>
      </c>
    </row>
    <row r="29" spans="1:10" x14ac:dyDescent="0.2">
      <c r="A29" s="1" t="s">
        <v>80</v>
      </c>
      <c r="B29" s="1" t="s">
        <v>81</v>
      </c>
      <c r="C29" s="45">
        <v>44743</v>
      </c>
      <c r="D29" s="45">
        <v>45107</v>
      </c>
      <c r="E29" s="1" t="s">
        <v>82</v>
      </c>
      <c r="F29" s="1" t="s">
        <v>83</v>
      </c>
      <c r="G29" s="45">
        <v>44013</v>
      </c>
      <c r="H29" s="45">
        <v>44742</v>
      </c>
      <c r="I29" s="46">
        <v>277949</v>
      </c>
    </row>
    <row r="30" spans="1:10" x14ac:dyDescent="0.2">
      <c r="A30" s="1" t="s">
        <v>80</v>
      </c>
      <c r="B30" s="1" t="s">
        <v>81</v>
      </c>
      <c r="C30" s="45">
        <v>44743</v>
      </c>
      <c r="D30" s="45">
        <v>45107</v>
      </c>
      <c r="E30" s="1" t="s">
        <v>82</v>
      </c>
      <c r="F30" s="1" t="s">
        <v>84</v>
      </c>
      <c r="G30" s="45">
        <v>44378</v>
      </c>
      <c r="H30" s="45">
        <v>45107</v>
      </c>
      <c r="I30" s="46">
        <v>306862</v>
      </c>
    </row>
    <row r="31" spans="1:10" x14ac:dyDescent="0.2">
      <c r="A31" s="1" t="s">
        <v>80</v>
      </c>
      <c r="B31" s="1" t="s">
        <v>81</v>
      </c>
      <c r="C31" s="45">
        <v>44743</v>
      </c>
      <c r="D31" s="45">
        <v>45107</v>
      </c>
      <c r="E31" s="1" t="s">
        <v>82</v>
      </c>
      <c r="F31" s="1" t="s">
        <v>47</v>
      </c>
      <c r="G31" s="45">
        <v>44743</v>
      </c>
      <c r="H31" s="45">
        <v>45473</v>
      </c>
      <c r="I31" s="46">
        <v>284534</v>
      </c>
      <c r="J31" s="1" t="s">
        <v>134</v>
      </c>
    </row>
    <row r="32" spans="1:10" x14ac:dyDescent="0.2">
      <c r="A32" s="1" t="s">
        <v>80</v>
      </c>
      <c r="B32" s="1" t="s">
        <v>81</v>
      </c>
      <c r="C32" s="45">
        <v>44743</v>
      </c>
      <c r="D32" s="45">
        <v>45107</v>
      </c>
      <c r="E32" s="1" t="s">
        <v>85</v>
      </c>
      <c r="F32" s="1" t="s">
        <v>86</v>
      </c>
      <c r="G32" s="45">
        <v>44013</v>
      </c>
      <c r="H32" s="45">
        <v>44742</v>
      </c>
      <c r="I32" s="46">
        <v>322023</v>
      </c>
    </row>
    <row r="33" spans="1:10" x14ac:dyDescent="0.2">
      <c r="A33" s="1" t="s">
        <v>80</v>
      </c>
      <c r="B33" s="1" t="s">
        <v>81</v>
      </c>
      <c r="C33" s="45">
        <v>44743</v>
      </c>
      <c r="D33" s="45">
        <v>45107</v>
      </c>
      <c r="E33" s="1" t="s">
        <v>85</v>
      </c>
      <c r="F33" s="1" t="s">
        <v>87</v>
      </c>
      <c r="G33" s="45">
        <v>44378</v>
      </c>
      <c r="H33" s="45">
        <v>45107</v>
      </c>
      <c r="I33" s="46">
        <v>262232</v>
      </c>
    </row>
    <row r="34" spans="1:10" x14ac:dyDescent="0.2">
      <c r="A34" s="1" t="s">
        <v>80</v>
      </c>
      <c r="B34" s="1" t="s">
        <v>81</v>
      </c>
      <c r="C34" s="45">
        <v>44743</v>
      </c>
      <c r="D34" s="45">
        <v>45107</v>
      </c>
      <c r="E34" s="1" t="s">
        <v>85</v>
      </c>
      <c r="F34" s="1" t="s">
        <v>48</v>
      </c>
      <c r="G34" s="45">
        <v>44743</v>
      </c>
      <c r="H34" s="45">
        <v>45473</v>
      </c>
      <c r="I34" s="46">
        <v>299208</v>
      </c>
      <c r="J34" s="1" t="s">
        <v>133</v>
      </c>
    </row>
    <row r="35" spans="1:10" x14ac:dyDescent="0.2">
      <c r="A35" s="1" t="s">
        <v>80</v>
      </c>
      <c r="B35" s="1" t="s">
        <v>81</v>
      </c>
      <c r="C35" s="45">
        <v>44743</v>
      </c>
      <c r="D35" s="45">
        <v>45107</v>
      </c>
      <c r="E35" s="1" t="s">
        <v>88</v>
      </c>
      <c r="F35" s="1" t="s">
        <v>89</v>
      </c>
      <c r="G35" s="45">
        <v>43922</v>
      </c>
      <c r="H35" s="45">
        <v>44742</v>
      </c>
      <c r="I35" s="46">
        <v>230984</v>
      </c>
    </row>
    <row r="36" spans="1:10" x14ac:dyDescent="0.2">
      <c r="A36" s="1" t="s">
        <v>80</v>
      </c>
      <c r="B36" s="1" t="s">
        <v>81</v>
      </c>
      <c r="C36" s="45">
        <v>44743</v>
      </c>
      <c r="D36" s="45">
        <v>45107</v>
      </c>
      <c r="E36" s="1" t="s">
        <v>88</v>
      </c>
      <c r="F36" s="1" t="s">
        <v>90</v>
      </c>
      <c r="G36" s="45">
        <v>44287</v>
      </c>
      <c r="H36" s="45">
        <v>45107</v>
      </c>
      <c r="I36" s="46">
        <v>251235</v>
      </c>
    </row>
    <row r="37" spans="1:10" x14ac:dyDescent="0.2">
      <c r="A37" s="1" t="s">
        <v>80</v>
      </c>
      <c r="B37" s="1" t="s">
        <v>81</v>
      </c>
      <c r="C37" s="45">
        <v>44743</v>
      </c>
      <c r="D37" s="45">
        <v>45107</v>
      </c>
      <c r="E37" s="1" t="s">
        <v>88</v>
      </c>
      <c r="F37" s="1" t="s">
        <v>16</v>
      </c>
      <c r="G37" s="45">
        <v>44652</v>
      </c>
      <c r="H37" s="45">
        <v>45473</v>
      </c>
      <c r="I37" s="46">
        <v>225123</v>
      </c>
      <c r="J37" s="1" t="s">
        <v>132</v>
      </c>
    </row>
    <row r="38" spans="1:10" x14ac:dyDescent="0.2">
      <c r="A38" s="1" t="s">
        <v>80</v>
      </c>
      <c r="B38" s="1" t="s">
        <v>81</v>
      </c>
      <c r="C38" s="45">
        <v>44743</v>
      </c>
      <c r="D38" s="45">
        <v>45107</v>
      </c>
      <c r="E38" s="1" t="s">
        <v>88</v>
      </c>
      <c r="F38" s="1" t="s">
        <v>65</v>
      </c>
      <c r="G38" s="45">
        <v>45017</v>
      </c>
      <c r="H38" s="45">
        <v>45838</v>
      </c>
      <c r="I38" s="46">
        <v>229793</v>
      </c>
    </row>
    <row r="39" spans="1:10" x14ac:dyDescent="0.2">
      <c r="A39" s="1" t="s">
        <v>80</v>
      </c>
      <c r="B39" s="1" t="s">
        <v>81</v>
      </c>
      <c r="C39" s="45">
        <v>44743</v>
      </c>
      <c r="D39" s="45">
        <v>45107</v>
      </c>
      <c r="E39" s="1" t="s">
        <v>128</v>
      </c>
      <c r="F39" s="1" t="s">
        <v>129</v>
      </c>
      <c r="G39" s="45">
        <v>44378</v>
      </c>
      <c r="H39" s="45">
        <v>44742</v>
      </c>
      <c r="I39" s="46">
        <v>221544</v>
      </c>
    </row>
    <row r="40" spans="1:10" x14ac:dyDescent="0.2">
      <c r="A40" s="1" t="s">
        <v>80</v>
      </c>
      <c r="B40" s="1" t="s">
        <v>81</v>
      </c>
      <c r="C40" s="45">
        <v>44743</v>
      </c>
      <c r="D40" s="45">
        <v>45107</v>
      </c>
      <c r="E40" s="1" t="s">
        <v>130</v>
      </c>
      <c r="F40" s="1" t="s">
        <v>93</v>
      </c>
      <c r="G40" s="45">
        <v>44743</v>
      </c>
      <c r="H40" s="45">
        <v>45107</v>
      </c>
      <c r="I40" s="46">
        <v>241919</v>
      </c>
    </row>
  </sheetData>
  <autoFilter ref="A1:J1" xr:uid="{502387B7-C3FD-4850-8B13-57C37DF9EC28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042F8A5143794DA29ED55ACA115235" ma:contentTypeVersion="11" ma:contentTypeDescription="Create a new document." ma:contentTypeScope="" ma:versionID="9c9a1555068adfe3bfee28e69bc44108">
  <xsd:schema xmlns:xsd="http://www.w3.org/2001/XMLSchema" xmlns:xs="http://www.w3.org/2001/XMLSchema" xmlns:p="http://schemas.microsoft.com/office/2006/metadata/properties" xmlns:ns2="72585695-eb21-412d-816f-743b42966336" xmlns:ns3="23a65be3-1dcc-41b4-939d-2f3567dc0ae8" targetNamespace="http://schemas.microsoft.com/office/2006/metadata/properties" ma:root="true" ma:fieldsID="50fe8d0dca66f33632629628b5d8fab8" ns2:_="" ns3:_="">
    <xsd:import namespace="72585695-eb21-412d-816f-743b42966336"/>
    <xsd:import namespace="23a65be3-1dcc-41b4-939d-2f3567dc0a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85695-eb21-412d-816f-743b42966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65be3-1dcc-41b4-939d-2f3567dc0ae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2A62DE-AE63-41E9-B702-758F20C2655E}">
  <ds:schemaRefs>
    <ds:schemaRef ds:uri="d4e2589b-5817-4561-94a3-dc6eb335633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3441180-f458-4dd0-952b-02fb665a216d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387032-7074-4C52-95A6-ECFF185B6A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585695-eb21-412d-816f-743b42966336"/>
    <ds:schemaRef ds:uri="23a65be3-1dcc-41b4-939d-2f3567dc0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130A51-4520-469F-9CC2-281CFA1B98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 Mod #1</vt:lpstr>
      <vt:lpstr>MOD 1</vt:lpstr>
      <vt:lpstr>SERA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alee-drewes</dc:creator>
  <cp:lastModifiedBy>Shawn Knobel</cp:lastModifiedBy>
  <cp:lastPrinted>2025-08-14T12:33:19Z</cp:lastPrinted>
  <dcterms:created xsi:type="dcterms:W3CDTF">2013-04-24T18:46:26Z</dcterms:created>
  <dcterms:modified xsi:type="dcterms:W3CDTF">2025-10-14T12:14:20Z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0x01010092042F8A5143794DA29ED55ACA115235</vt:lpwstr>
  </property>
</Properties>
</file>